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Exh. JAP-10 Page 1" sheetId="1" r:id="rId1"/>
    <sheet name="Exh. JAP-10 Page 2" sheetId="2" r:id="rId2"/>
    <sheet name="Exh. JAP-10 Page 3" sheetId="3" r:id="rId3"/>
    <sheet name="Exh. JAP-10 Page 3a" sheetId="4" r:id="rId4"/>
    <sheet name="Exh. JAP-10 Page 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D">'[12]Elec 11CBR model'!$CR$12</definedName>
    <definedName name="Beg_Unb_KWHs">[13]LeadSht!$L$10</definedName>
    <definedName name="BOOK_LIFE">'[14]Lvl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[15]Readings!$B$2</definedName>
    <definedName name="Capital_Inflation">'[11]Assumptions (Input)'!$B$11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">'[12]Elec 11CBR model'!$A$7</definedName>
    <definedName name="DocketNumber">'[24]JHS-4'!$AP$2</definedName>
    <definedName name="DP.T">[4]INTERNAL!$A$46:$IV$48</definedName>
    <definedName name="EBFIT.T">[4]INTERNAL!$A$88:$IV$90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[15]Readings!$B$3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F">'[12]Elec 11CBR model'!$CR$13</definedName>
    <definedName name="FIT">'[28]ROR &amp; CONV FACTOR'!$J$20</definedName>
    <definedName name="FIT_Tax_Rate">'[11]Assumptions (Input)'!$B$5</definedName>
    <definedName name="FranchiseTax">[10]Variables!$D$26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Prior_Month">[13]Sch_120!$I$21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SPL">'[12]Elec 11CBR model'!$A$4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>[16]INPUTS!$F$44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[16]INPUTS!$F$30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">'[12]Elec 11CBR model'!$CQ$14</definedName>
    <definedName name="UtGrossReceipts">[10]Variables!$D$29</definedName>
    <definedName name="UTN">'[12]Elec 11CBR model'!$CR$14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45621" iterate="1" calcOnSave="0"/>
</workbook>
</file>

<file path=xl/calcChain.xml><?xml version="1.0" encoding="utf-8"?>
<calcChain xmlns="http://schemas.openxmlformats.org/spreadsheetml/2006/main">
  <c r="D55" i="5" l="1"/>
  <c r="B54" i="5"/>
  <c r="D51" i="5"/>
  <c r="B50" i="5"/>
  <c r="D47" i="5"/>
  <c r="B46" i="5"/>
  <c r="D43" i="5"/>
  <c r="B42" i="5"/>
  <c r="D39" i="5"/>
  <c r="B38" i="5"/>
  <c r="B34" i="5"/>
  <c r="C30" i="5"/>
  <c r="L23" i="5"/>
  <c r="O23" i="5"/>
  <c r="K23" i="5"/>
  <c r="G23" i="5"/>
  <c r="Q22" i="5"/>
  <c r="P23" i="5" s="1"/>
  <c r="C22" i="5"/>
  <c r="C18" i="5"/>
  <c r="C14" i="5"/>
  <c r="A10" i="5"/>
  <c r="A11" i="5" s="1"/>
  <c r="A13" i="4"/>
  <c r="A14" i="4" s="1"/>
  <c r="A15" i="4" s="1"/>
  <c r="A16" i="4" s="1"/>
  <c r="A13" i="3"/>
  <c r="A12" i="3"/>
  <c r="C15" i="2"/>
  <c r="A13" i="2"/>
  <c r="A14" i="2" s="1"/>
  <c r="A15" i="2" s="1"/>
  <c r="A12" i="2"/>
  <c r="I17" i="1"/>
  <c r="F15" i="1"/>
  <c r="M13" i="1"/>
  <c r="M17" i="1" s="1"/>
  <c r="H13" i="1"/>
  <c r="H17" i="1" s="1"/>
  <c r="E16" i="4" s="1"/>
  <c r="D13" i="1"/>
  <c r="D17" i="1" s="1"/>
  <c r="D11" i="3" s="1"/>
  <c r="D15" i="3" s="1"/>
  <c r="F12" i="1"/>
  <c r="A12" i="1"/>
  <c r="A13" i="1" s="1"/>
  <c r="F11" i="1"/>
  <c r="F13" i="1" s="1"/>
  <c r="F17" i="1" s="1"/>
  <c r="L13" i="1"/>
  <c r="L17" i="1" s="1"/>
  <c r="K13" i="1"/>
  <c r="K17" i="1" s="1"/>
  <c r="I13" i="1"/>
  <c r="G13" i="1"/>
  <c r="G17" i="1" s="1"/>
  <c r="E13" i="1"/>
  <c r="E17" i="1" s="1"/>
  <c r="A11" i="1"/>
  <c r="C13" i="1" s="1"/>
  <c r="E11" i="2" l="1"/>
  <c r="E15" i="2" s="1"/>
  <c r="Q39" i="5" s="1"/>
  <c r="E11" i="3"/>
  <c r="E15" i="3" s="1"/>
  <c r="C15" i="3"/>
  <c r="A14" i="3"/>
  <c r="A15" i="3" s="1"/>
  <c r="C16" i="4"/>
  <c r="E15" i="5"/>
  <c r="M15" i="5"/>
  <c r="L19" i="5"/>
  <c r="F23" i="5"/>
  <c r="J23" i="5"/>
  <c r="N23" i="5"/>
  <c r="H23" i="5"/>
  <c r="M27" i="5"/>
  <c r="G11" i="5"/>
  <c r="G11" i="2"/>
  <c r="G15" i="2" s="1"/>
  <c r="Q47" i="5" s="1"/>
  <c r="G11" i="3"/>
  <c r="G15" i="3" s="1"/>
  <c r="G16" i="4"/>
  <c r="F16" i="4"/>
  <c r="I11" i="2"/>
  <c r="I15" i="2" s="1"/>
  <c r="Q55" i="5" s="1"/>
  <c r="K11" i="5"/>
  <c r="Q18" i="5"/>
  <c r="I19" i="5" s="1"/>
  <c r="F11" i="2"/>
  <c r="F15" i="2" s="1"/>
  <c r="Q43" i="5" s="1"/>
  <c r="F11" i="3"/>
  <c r="F15" i="3" s="1"/>
  <c r="D11" i="2"/>
  <c r="D15" i="2" s="1"/>
  <c r="Q35" i="5" s="1"/>
  <c r="D16" i="4"/>
  <c r="A12" i="5"/>
  <c r="A13" i="5" s="1"/>
  <c r="A14" i="5" s="1"/>
  <c r="A15" i="5" s="1"/>
  <c r="P11" i="5"/>
  <c r="G15" i="5"/>
  <c r="O15" i="5"/>
  <c r="F19" i="5"/>
  <c r="J19" i="5"/>
  <c r="O27" i="5"/>
  <c r="C17" i="1"/>
  <c r="A14" i="1"/>
  <c r="A15" i="1" s="1"/>
  <c r="A16" i="1" s="1"/>
  <c r="A17" i="1" s="1"/>
  <c r="H11" i="2"/>
  <c r="H15" i="2" s="1"/>
  <c r="Q51" i="5" s="1"/>
  <c r="Q10" i="5"/>
  <c r="J11" i="5" s="1"/>
  <c r="H15" i="5"/>
  <c r="P15" i="5"/>
  <c r="I23" i="5"/>
  <c r="M23" i="5"/>
  <c r="Q30" i="5"/>
  <c r="Q14" i="5"/>
  <c r="E23" i="5"/>
  <c r="Q26" i="5"/>
  <c r="E27" i="5" s="1"/>
  <c r="G31" i="5" l="1"/>
  <c r="K31" i="5"/>
  <c r="O31" i="5"/>
  <c r="O56" i="5" s="1"/>
  <c r="A16" i="5"/>
  <c r="A17" i="5" s="1"/>
  <c r="A18" i="5" s="1"/>
  <c r="A19" i="5" s="1"/>
  <c r="E31" i="5"/>
  <c r="P40" i="5"/>
  <c r="H40" i="5"/>
  <c r="M40" i="5"/>
  <c r="E40" i="5"/>
  <c r="O40" i="5"/>
  <c r="G40" i="5"/>
  <c r="J40" i="5"/>
  <c r="F40" i="5"/>
  <c r="Q23" i="5"/>
  <c r="L27" i="5"/>
  <c r="N27" i="5"/>
  <c r="F27" i="5"/>
  <c r="Q27" i="5" s="1"/>
  <c r="J27" i="5"/>
  <c r="P27" i="5"/>
  <c r="E11" i="5"/>
  <c r="M11" i="5"/>
  <c r="M36" i="5" s="1"/>
  <c r="I11" i="5"/>
  <c r="N31" i="5"/>
  <c r="K27" i="5"/>
  <c r="K52" i="5" s="1"/>
  <c r="O44" i="5"/>
  <c r="P44" i="5"/>
  <c r="H44" i="5"/>
  <c r="J44" i="5"/>
  <c r="F44" i="5"/>
  <c r="L44" i="5"/>
  <c r="I44" i="5"/>
  <c r="K19" i="5"/>
  <c r="K44" i="5" s="1"/>
  <c r="G19" i="5"/>
  <c r="G44" i="5" s="1"/>
  <c r="O19" i="5"/>
  <c r="K56" i="5"/>
  <c r="G56" i="5"/>
  <c r="E56" i="5"/>
  <c r="N56" i="5"/>
  <c r="N48" i="5"/>
  <c r="J48" i="5"/>
  <c r="F48" i="5"/>
  <c r="K48" i="5"/>
  <c r="M48" i="5"/>
  <c r="I48" i="5"/>
  <c r="E48" i="5"/>
  <c r="O48" i="5"/>
  <c r="P48" i="5"/>
  <c r="L48" i="5"/>
  <c r="H48" i="5"/>
  <c r="G48" i="5"/>
  <c r="P31" i="5"/>
  <c r="P56" i="5" s="1"/>
  <c r="I27" i="5"/>
  <c r="H19" i="5"/>
  <c r="N11" i="5"/>
  <c r="M52" i="5"/>
  <c r="I52" i="5"/>
  <c r="E52" i="5"/>
  <c r="P52" i="5"/>
  <c r="L52" i="5"/>
  <c r="O52" i="5"/>
  <c r="N52" i="5"/>
  <c r="J52" i="5"/>
  <c r="J31" i="5"/>
  <c r="J56" i="5" s="1"/>
  <c r="G27" i="5"/>
  <c r="G52" i="5" s="1"/>
  <c r="L11" i="5"/>
  <c r="M31" i="5"/>
  <c r="M56" i="5" s="1"/>
  <c r="M19" i="5"/>
  <c r="M44" i="5" s="1"/>
  <c r="L31" i="5"/>
  <c r="L56" i="5" s="1"/>
  <c r="N15" i="5"/>
  <c r="N40" i="5" s="1"/>
  <c r="J15" i="5"/>
  <c r="F15" i="5"/>
  <c r="H27" i="5"/>
  <c r="H52" i="5" s="1"/>
  <c r="L15" i="5"/>
  <c r="L40" i="5" s="1"/>
  <c r="F31" i="5"/>
  <c r="F56" i="5" s="1"/>
  <c r="N19" i="5"/>
  <c r="N44" i="5" s="1"/>
  <c r="K15" i="5"/>
  <c r="K40" i="5" s="1"/>
  <c r="H11" i="5"/>
  <c r="I36" i="5"/>
  <c r="E36" i="5"/>
  <c r="N36" i="5"/>
  <c r="P36" i="5"/>
  <c r="L36" i="5"/>
  <c r="H36" i="5"/>
  <c r="J36" i="5"/>
  <c r="K36" i="5"/>
  <c r="G36" i="5"/>
  <c r="I31" i="5"/>
  <c r="I56" i="5" s="1"/>
  <c r="E19" i="5"/>
  <c r="O11" i="5"/>
  <c r="O36" i="5" s="1"/>
  <c r="H31" i="5"/>
  <c r="H56" i="5" s="1"/>
  <c r="P19" i="5"/>
  <c r="I15" i="5"/>
  <c r="I40" i="5" s="1"/>
  <c r="F11" i="5"/>
  <c r="F36" i="5" s="1"/>
  <c r="Q15" i="5" l="1"/>
  <c r="Q19" i="5"/>
  <c r="Q31" i="5"/>
  <c r="F52" i="5"/>
  <c r="Q52" i="5" s="1"/>
  <c r="A20" i="5"/>
  <c r="A21" i="5" s="1"/>
  <c r="A22" i="5" s="1"/>
  <c r="A23" i="5" s="1"/>
  <c r="Q36" i="5"/>
  <c r="Q56" i="5"/>
  <c r="E44" i="5"/>
  <c r="Q44" i="5" s="1"/>
  <c r="Q11" i="5"/>
  <c r="Q48" i="5"/>
  <c r="Q40" i="5"/>
  <c r="A24" i="5" l="1"/>
  <c r="A25" i="5" s="1"/>
  <c r="A26" i="5" s="1"/>
  <c r="A27" i="5" s="1"/>
  <c r="A28" i="5" l="1"/>
  <c r="A29" i="5" s="1"/>
  <c r="A30" i="5" s="1"/>
  <c r="A31" i="5" s="1"/>
  <c r="A32" i="5" l="1"/>
  <c r="A33" i="5" s="1"/>
  <c r="A34" i="5" s="1"/>
  <c r="A35" i="5" s="1"/>
  <c r="A36" i="5" l="1"/>
  <c r="A37" i="5" s="1"/>
  <c r="A38" i="5" s="1"/>
  <c r="A39" i="5" s="1"/>
  <c r="D36" i="5"/>
  <c r="A40" i="5" l="1"/>
  <c r="A41" i="5" s="1"/>
  <c r="A42" i="5" s="1"/>
  <c r="A43" i="5" s="1"/>
  <c r="D40" i="5"/>
  <c r="A44" i="5" l="1"/>
  <c r="A45" i="5" s="1"/>
  <c r="A46" i="5" s="1"/>
  <c r="A47" i="5" s="1"/>
  <c r="D44" i="5"/>
  <c r="A48" i="5" l="1"/>
  <c r="A49" i="5" s="1"/>
  <c r="A50" i="5" s="1"/>
  <c r="A51" i="5" s="1"/>
  <c r="D48" i="5"/>
  <c r="A52" i="5" l="1"/>
  <c r="A53" i="5" s="1"/>
  <c r="A54" i="5" s="1"/>
  <c r="A55" i="5" s="1"/>
  <c r="D52" i="5"/>
  <c r="A56" i="5" l="1"/>
  <c r="D56" i="5"/>
</calcChain>
</file>

<file path=xl/sharedStrings.xml><?xml version="1.0" encoding="utf-8"?>
<sst xmlns="http://schemas.openxmlformats.org/spreadsheetml/2006/main" count="198" uniqueCount="90">
  <si>
    <t>Puget Sound Energy</t>
  </si>
  <si>
    <t>2018 Electric Expedited Rate Filing (ERF)</t>
  </si>
  <si>
    <t>Electric Decoupling Mechanism (Schedule 142)</t>
  </si>
  <si>
    <t>Development of Decoupled Delivery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</si>
  <si>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</si>
  <si>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</si>
  <si>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</si>
  <si>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</si>
  <si>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</si>
  <si>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</si>
  <si>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</si>
  <si>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</si>
  <si>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</si>
  <si>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</si>
  <si>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</si>
  <si>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</si>
  <si>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</si>
  <si>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</si>
  <si>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</si>
  <si>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</si>
  <si>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(f)</t>
  </si>
  <si>
    <t>(g)</t>
  </si>
  <si>
    <t>(h)</t>
  </si>
  <si>
    <t>(i)</t>
  </si>
  <si>
    <t>(j)</t>
  </si>
  <si>
    <t>(k)</t>
  </si>
  <si>
    <t>Delivery Revenue:</t>
  </si>
  <si>
    <t>Total Revenue</t>
  </si>
  <si>
    <t>Exhibit JAP-5</t>
  </si>
  <si>
    <t xml:space="preserve">   Allocated Power Costs</t>
  </si>
  <si>
    <t>Work Paper</t>
  </si>
  <si>
    <t>Net Revenue</t>
  </si>
  <si>
    <t xml:space="preserve">   Basic Charge Revenue</t>
  </si>
  <si>
    <t>Net Delivery Revenue</t>
  </si>
  <si>
    <t>Development of Allowed Delivery Revenue Per Customer</t>
  </si>
  <si>
    <t>(e)</t>
  </si>
  <si>
    <t>Test Year Delivery Revenue</t>
  </si>
  <si>
    <t>JAP-10 Page 1</t>
  </si>
  <si>
    <t>Test Year Customers</t>
  </si>
  <si>
    <t>Annual Allowed Delivery Revenue Per Customer</t>
  </si>
  <si>
    <t>Development of Delivery Revenue Per Unit Rates ($/kWh)</t>
  </si>
  <si>
    <t>Test Year Base Sales (kWh)</t>
  </si>
  <si>
    <t>Volumetric Delivery Revenue Per Unit ($/kWh)</t>
  </si>
  <si>
    <t>Development of Delivery Revenue Per Unit Rates ($/KW)</t>
  </si>
  <si>
    <t>Schedule 12 &amp; 26</t>
  </si>
  <si>
    <t>Schedule 10 &amp; 31</t>
  </si>
  <si>
    <t xml:space="preserve">Winter  </t>
  </si>
  <si>
    <t xml:space="preserve">Summer   </t>
  </si>
  <si>
    <t>Oct - Mar</t>
  </si>
  <si>
    <t>Apr-Sept</t>
  </si>
  <si>
    <t>Test Year Demand Charges (KW)</t>
  </si>
  <si>
    <t>Volumetric Delivery Revenue Per Unit ($/KW)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</si>
  <si>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</si>
  <si>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</si>
  <si>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</si>
  <si>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</si>
  <si>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</si>
  <si>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</si>
  <si>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</si>
  <si>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</si>
  <si>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</si>
  <si>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</si>
  <si>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</si>
  <si>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</si>
  <si>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</si>
  <si>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</si>
  <si>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</si>
  <si>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(l)</t>
  </si>
  <si>
    <t>(m)</t>
  </si>
  <si>
    <t>(n)</t>
  </si>
  <si>
    <t>(o)</t>
  </si>
  <si>
    <t>Sales</t>
  </si>
  <si>
    <t>Schedule 7</t>
  </si>
  <si>
    <t>Weather-Normalized kWh Sales (Apr17-Mar18)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</si>
  <si>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</si>
  <si>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</si>
  <si>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</si>
  <si>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</si>
  <si>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</si>
  <si>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</si>
  <si>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 40</t>
  </si>
  <si>
    <t>% of (C(o):R(14))</t>
  </si>
  <si>
    <t>Schedules 12 &amp; 26</t>
  </si>
  <si>
    <t>Demand Charge Revenue (Apr17-Mar18)</t>
  </si>
  <si>
    <t>% of (C(o):R(18))</t>
  </si>
  <si>
    <t>Schedules 10 &amp; 31</t>
  </si>
  <si>
    <t>% of (C(o):R(22))</t>
  </si>
  <si>
    <t>Monthly Allowed Delivery Revenue Per Customer</t>
  </si>
  <si>
    <t>Allowed Delivery Revenue Per Customer</t>
  </si>
  <si>
    <t>JAP-10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</si>
</sst>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Calibri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164" fontId="1" fillId="0" borderId="0" xfId="0" applyNumberFormat="1" applyFont="1" applyFill="1"/>
    <xf numFmtId="164" fontId="1" fillId="0" borderId="0" xfId="0" applyNumberFormat="1" applyFont="1" applyFill="1" applyBorder="1"/>
    <xf numFmtId="0" fontId="1" fillId="0" borderId="0" xfId="0" quotePrefix="1" applyFont="1" applyFill="1" applyAlignment="1">
      <alignment horizontal="center"/>
    </xf>
    <xf numFmtId="164" fontId="1" fillId="0" borderId="1" xfId="0" applyNumberFormat="1" applyFont="1" applyFill="1" applyBorder="1"/>
    <xf numFmtId="164" fontId="1" fillId="0" borderId="2" xfId="0" applyNumberFormat="1" applyFont="1" applyFill="1" applyBorder="1"/>
    <xf numFmtId="165" fontId="0" fillId="0" borderId="0" xfId="0" applyNumberFormat="1" applyFont="1" applyFill="1"/>
    <xf numFmtId="3" fontId="1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0" fontId="1" fillId="0" borderId="1" xfId="0" applyFont="1" applyFill="1" applyBorder="1" applyAlignment="1"/>
    <xf numFmtId="0" fontId="3" fillId="0" borderId="0" xfId="0" applyFont="1" applyAlignment="1"/>
    <xf numFmtId="166" fontId="1" fillId="0" borderId="0" xfId="0" applyNumberFormat="1" applyFont="1" applyFill="1" applyBorder="1"/>
    <xf numFmtId="44" fontId="1" fillId="0" borderId="3" xfId="0" applyNumberFormat="1" applyFont="1" applyFill="1" applyBorder="1"/>
    <xf numFmtId="44" fontId="3" fillId="0" borderId="0" xfId="0" applyNumberFormat="1" applyFont="1" applyFill="1"/>
    <xf numFmtId="43" fontId="3" fillId="0" borderId="0" xfId="0" applyNumberFormat="1" applyFont="1" applyFill="1"/>
    <xf numFmtId="44" fontId="3" fillId="0" borderId="0" xfId="0" applyNumberFormat="1" applyFont="1"/>
    <xf numFmtId="165" fontId="1" fillId="0" borderId="3" xfId="0" applyNumberFormat="1" applyFont="1" applyFill="1" applyBorder="1"/>
    <xf numFmtId="0" fontId="1" fillId="0" borderId="0" xfId="0" applyFont="1"/>
    <xf numFmtId="0" fontId="4" fillId="0" borderId="0" xfId="0" applyFont="1" applyFill="1"/>
    <xf numFmtId="0" fontId="5" fillId="0" borderId="0" xfId="0" applyFont="1" applyFill="1"/>
    <xf numFmtId="3" fontId="1" fillId="0" borderId="0" xfId="0" applyNumberFormat="1" applyFont="1"/>
    <xf numFmtId="10" fontId="1" fillId="0" borderId="0" xfId="0" applyNumberFormat="1" applyFont="1" applyFill="1"/>
    <xf numFmtId="44" fontId="1" fillId="0" borderId="0" xfId="0" applyNumberFormat="1" applyFont="1" applyFill="1"/>
    <xf numFmtId="44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6" fillId="0" borderId="0" xfId="0" applyFont="1" applyFill="1" applyAlignment="1">
      <alignment horizont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wrapText="1"/>
    </xf>
    <xf numFmtId="41" fontId="6" fillId="0" borderId="1" xfId="0" applyNumberFormat="1" applyFont="1" applyFill="1" applyBorder="1" applyAlignment="1">
      <alignment horizontal="center" wrapText="1"/>
    </xf>
    <xf numFmtId="41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/>
    <xf numFmtId="0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Expedited%20Rate%20Case%20Filings\As-Filed\Workpapers\Electric%20ERF%20Exhibits\KJB-05-WP%202011%20Electric%20CBR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2.01 IS"/>
      <sheetName val="2.02 BS"/>
      <sheetName val="2.03 RB"/>
      <sheetName val="2.04 WC"/>
      <sheetName val="2.05 AM"/>
      <sheetName val="Elec 11CBR model"/>
      <sheetName val="UIP Summary"/>
      <sheetName val="Restating Print Macros"/>
      <sheetName val="Module13"/>
      <sheetName val="Module14"/>
      <sheetName val="Module15"/>
      <sheetName val="Module1"/>
      <sheetName val="KJB-05-WP 2011 Electric CBR M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 t="str">
            <v>PUGET SOUND ENERGY-ELECTRIC</v>
          </cell>
        </row>
        <row r="7">
          <cell r="A7" t="str">
            <v>COMMISSION BASIS REPORT</v>
          </cell>
        </row>
        <row r="12">
          <cell r="CR12">
            <v>4.9490000000000003E-3</v>
          </cell>
        </row>
        <row r="13">
          <cell r="CR13">
            <v>2E-3</v>
          </cell>
        </row>
        <row r="14">
          <cell r="CQ14">
            <v>3.8730000000000001E-2</v>
          </cell>
          <cell r="CR14">
            <v>3.8538000000000003E-2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 refreshError="1"/>
      <sheetData sheetId="1" refreshError="1"/>
      <sheetData sheetId="2" refreshError="1"/>
      <sheetData sheetId="3" refreshError="1">
        <row r="10">
          <cell r="L10">
            <v>853377517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21">
          <cell r="I21">
            <v>4727703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activeCell="D21" sqref="D21"/>
    </sheetView>
  </sheetViews>
  <sheetFormatPr defaultRowHeight="15" x14ac:dyDescent="0.25"/>
  <cols>
    <col min="1" max="1" width="5.28515625" style="36" customWidth="1"/>
    <col min="2" max="2" width="31" style="36" bestFit="1" customWidth="1"/>
    <col min="3" max="3" width="14" style="36" bestFit="1" customWidth="1"/>
    <col min="4" max="4" width="15" style="36" bestFit="1" customWidth="1"/>
    <col min="5" max="5" width="13.42578125" style="36" bestFit="1" customWidth="1"/>
    <col min="6" max="6" width="20.5703125" style="36" bestFit="1" customWidth="1"/>
    <col min="7" max="7" width="15" style="36" customWidth="1"/>
    <col min="8" max="9" width="13.42578125" style="36" bestFit="1" customWidth="1"/>
    <col min="10" max="10" width="3.7109375" style="36" customWidth="1"/>
    <col min="11" max="11" width="14.140625" style="36" bestFit="1" customWidth="1"/>
    <col min="12" max="13" width="12.7109375" style="36" bestFit="1" customWidth="1"/>
    <col min="14" max="14" width="15.28515625" style="36" bestFit="1" customWidth="1"/>
    <col min="15" max="15" width="13.42578125" style="36" bestFit="1" customWidth="1"/>
    <col min="16" max="16384" width="9.140625" style="36"/>
  </cols>
  <sheetData>
    <row r="1" spans="1:17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  <c r="O1" s="35"/>
      <c r="P1" s="35"/>
      <c r="Q1" s="35"/>
    </row>
    <row r="2" spans="1:17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5"/>
      <c r="P2" s="35"/>
      <c r="Q2" s="35"/>
    </row>
    <row r="3" spans="1:17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  <c r="O3" s="35"/>
      <c r="P3" s="35"/>
      <c r="Q3" s="35"/>
    </row>
    <row r="4" spans="1:17" x14ac:dyDescent="0.2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35"/>
      <c r="P4" s="35"/>
      <c r="Q4" s="35"/>
    </row>
    <row r="5" spans="1:17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5"/>
      <c r="O5" s="35"/>
      <c r="P5" s="35"/>
      <c r="Q5" s="35"/>
    </row>
    <row r="6" spans="1:17" x14ac:dyDescent="0.25">
      <c r="A6" s="38"/>
      <c r="B6" s="37"/>
      <c r="C6" s="37"/>
      <c r="D6" s="37"/>
      <c r="E6" s="37"/>
      <c r="F6" s="37"/>
      <c r="G6" s="37"/>
      <c r="H6" s="37"/>
      <c r="J6" s="37"/>
      <c r="K6" s="37"/>
      <c r="L6" s="37"/>
      <c r="M6" s="37"/>
      <c r="N6" s="37"/>
      <c r="O6" s="37"/>
      <c r="P6" s="35"/>
      <c r="Q6" s="35"/>
    </row>
    <row r="7" spans="1:17" ht="15" customHeight="1" x14ac:dyDescent="0.25">
      <c r="A7" s="39" t="s">
        <v>4</v>
      </c>
      <c r="B7" s="37"/>
      <c r="C7" s="37"/>
      <c r="D7" s="37" t="s">
        <v>5</v>
      </c>
      <c r="E7" s="37" t="s">
        <v>6</v>
      </c>
      <c r="F7" s="37" t="s">
        <v>6</v>
      </c>
      <c r="G7" s="37" t="s">
        <v>7</v>
      </c>
      <c r="H7" s="37" t="s">
        <v>6</v>
      </c>
      <c r="I7" s="37" t="s">
        <v>6</v>
      </c>
      <c r="J7" s="37"/>
      <c r="K7" s="37" t="s">
        <v>6</v>
      </c>
      <c r="L7" s="37" t="s">
        <v>7</v>
      </c>
      <c r="M7" s="37" t="s">
        <v>7</v>
      </c>
      <c r="N7" s="37"/>
      <c r="O7" s="37"/>
      <c r="P7" s="35"/>
      <c r="Q7" s="35"/>
    </row>
    <row r="8" spans="1:17" ht="15" customHeight="1" x14ac:dyDescent="0.25">
      <c r="A8" s="40" t="s">
        <v>8</v>
      </c>
      <c r="B8" s="1"/>
      <c r="C8" s="41" t="s">
        <v>9</v>
      </c>
      <c r="D8" s="42">
        <v>7</v>
      </c>
      <c r="E8" s="42" t="s">
        <v>10</v>
      </c>
      <c r="F8" s="42" t="s">
        <v>11</v>
      </c>
      <c r="G8" s="42">
        <v>40</v>
      </c>
      <c r="H8" s="42" t="s">
        <v>12</v>
      </c>
      <c r="I8" s="42" t="s">
        <v>13</v>
      </c>
      <c r="J8" s="43"/>
      <c r="K8" s="42" t="s">
        <v>14</v>
      </c>
      <c r="L8" s="42">
        <v>35</v>
      </c>
      <c r="M8" s="42">
        <v>43</v>
      </c>
      <c r="Q8" s="35"/>
    </row>
    <row r="9" spans="1:17" x14ac:dyDescent="0.25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21</v>
      </c>
      <c r="I9" s="3" t="s">
        <v>22</v>
      </c>
      <c r="J9" s="4"/>
      <c r="K9" s="3" t="s">
        <v>23</v>
      </c>
      <c r="L9" s="3" t="s">
        <v>24</v>
      </c>
      <c r="M9" s="3" t="s">
        <v>25</v>
      </c>
      <c r="N9" s="3"/>
      <c r="Q9" s="35"/>
    </row>
    <row r="10" spans="1:17" x14ac:dyDescent="0.25">
      <c r="A10" s="3">
        <v>1</v>
      </c>
      <c r="B10" s="5" t="s">
        <v>26</v>
      </c>
      <c r="C10" s="3"/>
      <c r="D10" s="3"/>
      <c r="E10" s="3"/>
      <c r="F10" s="3"/>
      <c r="G10" s="3"/>
      <c r="H10" s="3"/>
      <c r="I10" s="3"/>
      <c r="J10" s="4"/>
      <c r="K10" s="3"/>
      <c r="L10" s="3"/>
      <c r="M10" s="3"/>
      <c r="Q10" s="35"/>
    </row>
    <row r="11" spans="1:17" x14ac:dyDescent="0.25">
      <c r="A11" s="3">
        <f>A10+1</f>
        <v>2</v>
      </c>
      <c r="B11" s="6" t="s">
        <v>27</v>
      </c>
      <c r="C11" s="3" t="s">
        <v>28</v>
      </c>
      <c r="D11" s="7">
        <v>1136093536</v>
      </c>
      <c r="E11" s="7">
        <v>277701827</v>
      </c>
      <c r="F11" s="7">
        <f>SUM(K11:M11)</f>
        <v>282082664.97180551</v>
      </c>
      <c r="G11" s="7">
        <v>40943222</v>
      </c>
      <c r="H11" s="7">
        <v>156435758.02073815</v>
      </c>
      <c r="I11" s="7">
        <v>108061821.02100898</v>
      </c>
      <c r="J11" s="8"/>
      <c r="K11" s="7">
        <v>270815391.44792551</v>
      </c>
      <c r="L11" s="7">
        <v>220493.52387999999</v>
      </c>
      <c r="M11" s="7">
        <v>11046780</v>
      </c>
      <c r="Q11" s="35"/>
    </row>
    <row r="12" spans="1:17" x14ac:dyDescent="0.25">
      <c r="A12" s="3">
        <f t="shared" ref="A12:A17" si="0">A11+1</f>
        <v>3</v>
      </c>
      <c r="B12" s="2" t="s">
        <v>29</v>
      </c>
      <c r="C12" s="9" t="s">
        <v>30</v>
      </c>
      <c r="D12" s="10">
        <v>696172301</v>
      </c>
      <c r="E12" s="10">
        <v>167343020</v>
      </c>
      <c r="F12" s="10">
        <f>SUM(K12:M12)</f>
        <v>179499191.00000003</v>
      </c>
      <c r="G12" s="10">
        <v>30270384.000000004</v>
      </c>
      <c r="H12" s="10">
        <v>106961119.00000001</v>
      </c>
      <c r="I12" s="10">
        <v>73356597</v>
      </c>
      <c r="J12" s="8"/>
      <c r="K12" s="10">
        <v>173863154.00000003</v>
      </c>
      <c r="L12" s="10">
        <v>168050</v>
      </c>
      <c r="M12" s="10">
        <v>5467987</v>
      </c>
      <c r="Q12" s="35"/>
    </row>
    <row r="13" spans="1:17" x14ac:dyDescent="0.25">
      <c r="A13" s="3">
        <f t="shared" si="0"/>
        <v>4</v>
      </c>
      <c r="B13" s="6" t="s">
        <v>31</v>
      </c>
      <c r="C13" s="3" t="str">
        <f>"("&amp;A11&amp;") - ("&amp;A$12&amp;")"</f>
        <v>(2) - (3)</v>
      </c>
      <c r="D13" s="7">
        <f>D11-D12</f>
        <v>439921235</v>
      </c>
      <c r="E13" s="7">
        <f t="shared" ref="E13:L13" si="1">E11-E12</f>
        <v>110358807</v>
      </c>
      <c r="F13" s="7">
        <f t="shared" si="1"/>
        <v>102583473.97180548</v>
      </c>
      <c r="G13" s="7">
        <f>G11-G12</f>
        <v>10672837.999999996</v>
      </c>
      <c r="H13" s="7">
        <f>H11-H12</f>
        <v>49474639.02073814</v>
      </c>
      <c r="I13" s="7">
        <f>I11-I12</f>
        <v>34705224.021008983</v>
      </c>
      <c r="J13" s="8"/>
      <c r="K13" s="7">
        <f t="shared" si="1"/>
        <v>96952237.447925478</v>
      </c>
      <c r="L13" s="7">
        <f t="shared" si="1"/>
        <v>52443.523879999993</v>
      </c>
      <c r="M13" s="7">
        <f>M11-M12</f>
        <v>5578793</v>
      </c>
      <c r="Q13" s="35"/>
    </row>
    <row r="14" spans="1:17" x14ac:dyDescent="0.25">
      <c r="A14" s="3">
        <f t="shared" si="0"/>
        <v>5</v>
      </c>
      <c r="B14" s="6"/>
      <c r="C14" s="9"/>
      <c r="D14" s="7"/>
      <c r="E14" s="7"/>
      <c r="F14" s="7"/>
      <c r="G14" s="7"/>
      <c r="H14" s="7"/>
      <c r="I14" s="7"/>
      <c r="J14" s="8"/>
      <c r="K14" s="7"/>
      <c r="L14" s="7"/>
      <c r="M14" s="7"/>
      <c r="Q14" s="35"/>
    </row>
    <row r="15" spans="1:17" x14ac:dyDescent="0.25">
      <c r="A15" s="3">
        <f t="shared" si="0"/>
        <v>6</v>
      </c>
      <c r="B15" s="2" t="s">
        <v>32</v>
      </c>
      <c r="C15" s="3" t="s">
        <v>28</v>
      </c>
      <c r="D15" s="7">
        <v>96988197</v>
      </c>
      <c r="E15" s="7">
        <v>23488251</v>
      </c>
      <c r="F15" s="7">
        <f>SUM(K15:M15)</f>
        <v>5786291.4800000004</v>
      </c>
      <c r="G15" s="7">
        <v>254918</v>
      </c>
      <c r="H15" s="7">
        <v>1099391.1499999999</v>
      </c>
      <c r="I15" s="7">
        <v>2133253.65</v>
      </c>
      <c r="J15" s="8"/>
      <c r="K15" s="7">
        <v>5095214.6000000006</v>
      </c>
      <c r="L15" s="7">
        <v>4349.88</v>
      </c>
      <c r="M15" s="7">
        <v>686727</v>
      </c>
      <c r="Q15" s="35"/>
    </row>
    <row r="16" spans="1:17" x14ac:dyDescent="0.25">
      <c r="A16" s="3">
        <f t="shared" si="0"/>
        <v>7</v>
      </c>
      <c r="B16" s="2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Q16" s="35"/>
    </row>
    <row r="17" spans="1:17" ht="15.75" thickBot="1" x14ac:dyDescent="0.3">
      <c r="A17" s="3">
        <f t="shared" si="0"/>
        <v>8</v>
      </c>
      <c r="B17" s="2" t="s">
        <v>33</v>
      </c>
      <c r="C17" s="3" t="str">
        <f>"("&amp;A13&amp;") - ("&amp;A15&amp;")"</f>
        <v>(4) - (6)</v>
      </c>
      <c r="D17" s="11">
        <f>D13-D15</f>
        <v>342933038</v>
      </c>
      <c r="E17" s="11">
        <f t="shared" ref="E17:I17" si="2">E13-E15</f>
        <v>86870556</v>
      </c>
      <c r="F17" s="11">
        <f t="shared" si="2"/>
        <v>96797182.491805479</v>
      </c>
      <c r="G17" s="11">
        <f t="shared" si="2"/>
        <v>10417919.999999996</v>
      </c>
      <c r="H17" s="11">
        <f t="shared" si="2"/>
        <v>48375247.870738141</v>
      </c>
      <c r="I17" s="11">
        <f t="shared" si="2"/>
        <v>32571970.371008985</v>
      </c>
      <c r="J17" s="7"/>
      <c r="K17" s="11">
        <f>K13-K15</f>
        <v>91857022.847925484</v>
      </c>
      <c r="L17" s="11">
        <f t="shared" ref="L17:M17" si="3">L13-L15</f>
        <v>48093.643879999996</v>
      </c>
      <c r="M17" s="11">
        <f t="shared" si="3"/>
        <v>4892066</v>
      </c>
      <c r="Q17" s="35"/>
    </row>
    <row r="18" spans="1:17" ht="15.75" thickTop="1" x14ac:dyDescent="0.25">
      <c r="A18" s="35"/>
      <c r="B18" s="2"/>
      <c r="C18" s="35"/>
      <c r="D18" s="12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5">
      <c r="A19" s="3"/>
      <c r="B19" s="2"/>
      <c r="C19" s="9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35"/>
      <c r="Q19" s="35"/>
    </row>
    <row r="20" spans="1:17" x14ac:dyDescent="0.25">
      <c r="A20" s="35"/>
      <c r="B20" s="2"/>
      <c r="C20" s="35"/>
      <c r="D20" s="12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25">
      <c r="A21" s="35"/>
      <c r="B21" s="35"/>
      <c r="C21" s="35"/>
      <c r="D21" s="35"/>
    </row>
    <row r="22" spans="1:17" x14ac:dyDescent="0.25">
      <c r="A22" s="35"/>
      <c r="B22" s="35"/>
      <c r="C22" s="35"/>
      <c r="D22" s="35"/>
    </row>
    <row r="23" spans="1:17" x14ac:dyDescent="0.25">
      <c r="A23" s="35"/>
      <c r="B23" s="35"/>
      <c r="C23" s="35"/>
      <c r="D23" s="35"/>
    </row>
  </sheetData>
  <mergeCells count="4">
    <mergeCell ref="A1:M1"/>
    <mergeCell ref="A2:M2"/>
    <mergeCell ref="A3:M3"/>
    <mergeCell ref="A4:M4"/>
  </mergeCells>
  <printOptions horizontalCentered="1"/>
  <pageMargins left="0.7" right="0.7" top="0.75" bottom="0.75" header="0.3" footer="0.3"/>
  <pageSetup scale="67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workbookViewId="0">
      <selection activeCell="D23" sqref="D23"/>
    </sheetView>
  </sheetViews>
  <sheetFormatPr defaultRowHeight="12.75" x14ac:dyDescent="0.2"/>
  <cols>
    <col min="1" max="1" width="5.28515625" style="14" customWidth="1"/>
    <col min="2" max="2" width="43.42578125" style="14" customWidth="1"/>
    <col min="3" max="3" width="15.5703125" style="14" customWidth="1"/>
    <col min="4" max="5" width="16.42578125" style="14" customWidth="1"/>
    <col min="6" max="6" width="20.5703125" style="14" bestFit="1" customWidth="1"/>
    <col min="7" max="9" width="16.42578125" style="14" customWidth="1"/>
    <col min="10" max="10" width="17.7109375" style="14" customWidth="1"/>
    <col min="11" max="11" width="14.5703125" style="14" bestFit="1" customWidth="1"/>
    <col min="12" max="12" width="9.140625" style="14"/>
    <col min="13" max="13" width="10.28515625" style="14" bestFit="1" customWidth="1"/>
    <col min="14" max="16384" width="9.140625" style="14"/>
  </cols>
  <sheetData>
    <row r="1" spans="1:20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x14ac:dyDescent="0.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x14ac:dyDescent="0.2">
      <c r="A4" s="33" t="s">
        <v>34</v>
      </c>
      <c r="B4" s="33"/>
      <c r="C4" s="33"/>
      <c r="D4" s="33"/>
      <c r="E4" s="33"/>
      <c r="F4" s="33"/>
      <c r="G4" s="33"/>
      <c r="H4" s="33"/>
      <c r="I4" s="33"/>
      <c r="J4" s="3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x14ac:dyDescent="0.2">
      <c r="A5" s="34"/>
      <c r="B5" s="34"/>
      <c r="C5" s="34"/>
      <c r="D5" s="34"/>
      <c r="E5" s="34"/>
      <c r="F5" s="37"/>
      <c r="G5" s="37"/>
      <c r="H5" s="37"/>
      <c r="I5" s="37"/>
      <c r="J5" s="37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x14ac:dyDescent="0.2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20" ht="12.75" customHeight="1" x14ac:dyDescent="0.2">
      <c r="A7" s="39" t="s">
        <v>4</v>
      </c>
      <c r="B7" s="15"/>
      <c r="C7" s="15"/>
      <c r="D7" s="37" t="s">
        <v>5</v>
      </c>
      <c r="E7" s="37" t="s">
        <v>6</v>
      </c>
      <c r="F7" s="37" t="s">
        <v>6</v>
      </c>
      <c r="G7" s="37" t="s">
        <v>7</v>
      </c>
      <c r="H7" s="37" t="s">
        <v>6</v>
      </c>
      <c r="I7" s="37" t="s">
        <v>6</v>
      </c>
      <c r="J7" s="15"/>
    </row>
    <row r="8" spans="1:20" s="17" customFormat="1" x14ac:dyDescent="0.2">
      <c r="A8" s="40" t="s">
        <v>8</v>
      </c>
      <c r="B8" s="16"/>
      <c r="C8" s="41" t="s">
        <v>9</v>
      </c>
      <c r="D8" s="42">
        <v>7</v>
      </c>
      <c r="E8" s="42" t="s">
        <v>10</v>
      </c>
      <c r="F8" s="42" t="s">
        <v>11</v>
      </c>
      <c r="G8" s="42">
        <v>40</v>
      </c>
      <c r="H8" s="42" t="s">
        <v>12</v>
      </c>
      <c r="I8" s="42" t="s">
        <v>13</v>
      </c>
    </row>
    <row r="9" spans="1:20" x14ac:dyDescent="0.2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35</v>
      </c>
      <c r="G9" s="3" t="s">
        <v>20</v>
      </c>
      <c r="H9" s="3" t="s">
        <v>21</v>
      </c>
      <c r="I9" s="3" t="s">
        <v>22</v>
      </c>
    </row>
    <row r="10" spans="1:20" x14ac:dyDescent="0.2">
      <c r="A10" s="3"/>
      <c r="B10" s="5"/>
      <c r="C10" s="3"/>
      <c r="D10" s="3"/>
      <c r="E10" s="3"/>
      <c r="F10" s="3"/>
      <c r="G10" s="3"/>
      <c r="H10" s="3"/>
      <c r="I10" s="3"/>
    </row>
    <row r="11" spans="1:20" x14ac:dyDescent="0.2">
      <c r="A11" s="3">
        <v>1</v>
      </c>
      <c r="B11" s="2" t="s">
        <v>36</v>
      </c>
      <c r="C11" s="9" t="s">
        <v>37</v>
      </c>
      <c r="D11" s="7">
        <f>'Exh. JAP-10 Page 1'!$D$17</f>
        <v>342933038</v>
      </c>
      <c r="E11" s="7">
        <f>'Exh. JAP-10 Page 1'!$E$17</f>
        <v>86870556</v>
      </c>
      <c r="F11" s="7">
        <f>'Exh. JAP-10 Page 1'!$F$17</f>
        <v>96797182.491805479</v>
      </c>
      <c r="G11" s="7">
        <f>'Exh. JAP-10 Page 1'!$G$17</f>
        <v>10417919.999999996</v>
      </c>
      <c r="H11" s="7">
        <f>'Exh. JAP-10 Page 1'!$H$17</f>
        <v>48375247.870738141</v>
      </c>
      <c r="I11" s="7">
        <f>'Exh. JAP-10 Page 1'!$I$17</f>
        <v>32571970.371008985</v>
      </c>
      <c r="K11" s="7"/>
    </row>
    <row r="12" spans="1:20" x14ac:dyDescent="0.2">
      <c r="A12" s="3">
        <f>A11+1</f>
        <v>2</v>
      </c>
      <c r="B12" s="2"/>
      <c r="C12" s="2"/>
      <c r="D12" s="2"/>
      <c r="E12" s="2"/>
      <c r="F12" s="2"/>
      <c r="G12" s="2"/>
      <c r="H12" s="2"/>
      <c r="I12" s="2"/>
    </row>
    <row r="13" spans="1:20" x14ac:dyDescent="0.2">
      <c r="A13" s="3">
        <f t="shared" ref="A13:A15" si="0">A12+1</f>
        <v>3</v>
      </c>
      <c r="B13" s="2" t="s">
        <v>38</v>
      </c>
      <c r="C13" s="9" t="s">
        <v>30</v>
      </c>
      <c r="D13" s="18">
        <v>1000939</v>
      </c>
      <c r="E13" s="18">
        <v>120489</v>
      </c>
      <c r="F13" s="18">
        <v>7977</v>
      </c>
      <c r="G13" s="18">
        <v>130</v>
      </c>
      <c r="H13" s="18">
        <v>797</v>
      </c>
      <c r="I13" s="18">
        <v>481</v>
      </c>
    </row>
    <row r="14" spans="1:20" x14ac:dyDescent="0.2">
      <c r="A14" s="3">
        <f t="shared" si="0"/>
        <v>4</v>
      </c>
      <c r="B14" s="2"/>
      <c r="C14" s="2"/>
      <c r="D14" s="18"/>
      <c r="E14" s="18"/>
      <c r="F14" s="18"/>
      <c r="G14" s="18"/>
      <c r="H14" s="18"/>
      <c r="I14" s="18"/>
    </row>
    <row r="15" spans="1:20" x14ac:dyDescent="0.2">
      <c r="A15" s="3">
        <f t="shared" si="0"/>
        <v>5</v>
      </c>
      <c r="B15" s="2" t="s">
        <v>39</v>
      </c>
      <c r="C15" s="3" t="str">
        <f>"("&amp;A11&amp;") / ("&amp;A13&amp;")"</f>
        <v>(1) / (3)</v>
      </c>
      <c r="D15" s="19">
        <f>ROUND(D11/D13,2)</f>
        <v>342.61</v>
      </c>
      <c r="E15" s="19">
        <f t="shared" ref="E15:I15" si="1">ROUND(E11/E13,2)</f>
        <v>720.98</v>
      </c>
      <c r="F15" s="19">
        <f t="shared" si="1"/>
        <v>12134.53</v>
      </c>
      <c r="G15" s="19">
        <f>ROUND(G11/G13,2)</f>
        <v>80137.850000000006</v>
      </c>
      <c r="H15" s="19">
        <f t="shared" si="1"/>
        <v>60696.67</v>
      </c>
      <c r="I15" s="19">
        <f t="shared" si="1"/>
        <v>67717.19</v>
      </c>
    </row>
    <row r="16" spans="1:20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15"/>
      <c r="B17" s="15"/>
      <c r="C17" s="15"/>
      <c r="D17" s="20"/>
      <c r="E17" s="20"/>
      <c r="F17" s="20"/>
      <c r="G17" s="20"/>
      <c r="H17" s="20"/>
      <c r="I17" s="20"/>
      <c r="J17" s="20"/>
      <c r="K17" s="15"/>
    </row>
    <row r="18" spans="1:11" x14ac:dyDescent="0.2">
      <c r="A18" s="15"/>
      <c r="B18" s="15"/>
      <c r="C18" s="15"/>
      <c r="D18" s="21"/>
      <c r="E18" s="21"/>
      <c r="F18" s="21"/>
      <c r="G18" s="21"/>
      <c r="H18" s="21"/>
      <c r="I18" s="21"/>
      <c r="J18" s="21"/>
      <c r="K18" s="15"/>
    </row>
    <row r="19" spans="1:1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">
      <c r="D20" s="22"/>
      <c r="E20" s="22"/>
      <c r="F20" s="22"/>
      <c r="G20" s="22"/>
      <c r="H20" s="22"/>
      <c r="I20" s="22"/>
      <c r="J20" s="22"/>
    </row>
    <row r="21" spans="1:11" x14ac:dyDescent="0.2">
      <c r="D21" s="22"/>
      <c r="E21" s="22"/>
      <c r="F21" s="22"/>
      <c r="G21" s="22"/>
      <c r="H21" s="22"/>
      <c r="I21" s="22"/>
      <c r="J21" s="22"/>
    </row>
    <row r="22" spans="1:11" x14ac:dyDescent="0.2">
      <c r="D22" s="22"/>
      <c r="E22" s="22"/>
      <c r="F22" s="22"/>
      <c r="G22" s="22"/>
      <c r="H22" s="22"/>
      <c r="I22" s="22"/>
      <c r="J22" s="22"/>
    </row>
    <row r="23" spans="1:11" x14ac:dyDescent="0.2">
      <c r="D23" s="22"/>
      <c r="E23" s="22"/>
      <c r="F23" s="22"/>
      <c r="G23" s="22"/>
      <c r="H23" s="22"/>
      <c r="I23" s="22"/>
      <c r="J23" s="22"/>
    </row>
    <row r="24" spans="1:11" x14ac:dyDescent="0.2">
      <c r="D24" s="22"/>
      <c r="E24" s="22"/>
      <c r="F24" s="22"/>
      <c r="G24" s="22"/>
      <c r="H24" s="22"/>
      <c r="I24" s="22"/>
      <c r="J24" s="2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Normal="100" workbookViewId="0">
      <selection activeCell="C17" sqref="C17"/>
    </sheetView>
  </sheetViews>
  <sheetFormatPr defaultRowHeight="12.75" x14ac:dyDescent="0.2"/>
  <cols>
    <col min="1" max="1" width="5.28515625" style="14" customWidth="1"/>
    <col min="2" max="2" width="45" style="14" customWidth="1"/>
    <col min="3" max="3" width="15.5703125" style="14" customWidth="1"/>
    <col min="4" max="5" width="16.42578125" style="14" customWidth="1"/>
    <col min="6" max="6" width="20.5703125" style="14" bestFit="1" customWidth="1"/>
    <col min="7" max="7" width="16.42578125" style="14" customWidth="1"/>
    <col min="8" max="8" width="9.140625" style="14"/>
    <col min="9" max="9" width="10.28515625" style="14" bestFit="1" customWidth="1"/>
    <col min="10" max="16384" width="9.140625" style="14"/>
  </cols>
  <sheetData>
    <row r="1" spans="1:16" x14ac:dyDescent="0.2">
      <c r="A1" s="33" t="s">
        <v>0</v>
      </c>
      <c r="B1" s="33"/>
      <c r="C1" s="33"/>
      <c r="D1" s="33"/>
      <c r="E1" s="33"/>
      <c r="F1" s="33"/>
      <c r="G1" s="33"/>
      <c r="H1" s="44"/>
      <c r="I1" s="44"/>
      <c r="J1" s="44"/>
      <c r="K1" s="44"/>
      <c r="L1" s="44"/>
      <c r="M1" s="44"/>
      <c r="N1" s="44"/>
      <c r="O1" s="44"/>
      <c r="P1" s="44"/>
    </row>
    <row r="2" spans="1:16" x14ac:dyDescent="0.2">
      <c r="A2" s="33" t="s">
        <v>1</v>
      </c>
      <c r="B2" s="33"/>
      <c r="C2" s="33"/>
      <c r="D2" s="33"/>
      <c r="E2" s="33"/>
      <c r="F2" s="33"/>
      <c r="G2" s="33"/>
      <c r="H2" s="44"/>
      <c r="I2" s="44"/>
      <c r="J2" s="44"/>
      <c r="K2" s="44"/>
      <c r="L2" s="44"/>
      <c r="M2" s="44"/>
      <c r="N2" s="44"/>
      <c r="O2" s="44"/>
      <c r="P2" s="44"/>
    </row>
    <row r="3" spans="1:16" x14ac:dyDescent="0.2">
      <c r="A3" s="33" t="s">
        <v>2</v>
      </c>
      <c r="B3" s="33"/>
      <c r="C3" s="33"/>
      <c r="D3" s="33"/>
      <c r="E3" s="33"/>
      <c r="F3" s="33"/>
      <c r="G3" s="33"/>
      <c r="H3" s="44"/>
      <c r="I3" s="44"/>
      <c r="J3" s="44"/>
      <c r="K3" s="44"/>
      <c r="L3" s="44"/>
      <c r="M3" s="44"/>
      <c r="N3" s="44"/>
      <c r="O3" s="44"/>
      <c r="P3" s="44"/>
    </row>
    <row r="4" spans="1:16" x14ac:dyDescent="0.2">
      <c r="A4" s="33" t="s">
        <v>40</v>
      </c>
      <c r="B4" s="33"/>
      <c r="C4" s="33"/>
      <c r="D4" s="33"/>
      <c r="E4" s="33"/>
      <c r="F4" s="33"/>
      <c r="G4" s="33"/>
      <c r="H4" s="44"/>
      <c r="I4" s="44"/>
      <c r="J4" s="44"/>
      <c r="K4" s="44"/>
      <c r="L4" s="44"/>
      <c r="M4" s="44"/>
      <c r="N4" s="44"/>
      <c r="O4" s="44"/>
      <c r="P4" s="44"/>
    </row>
    <row r="5" spans="1:16" x14ac:dyDescent="0.2">
      <c r="A5" s="34"/>
      <c r="B5" s="34"/>
      <c r="C5" s="34"/>
      <c r="D5" s="34"/>
      <c r="E5" s="34"/>
      <c r="F5" s="37"/>
      <c r="G5" s="37"/>
      <c r="H5" s="44"/>
      <c r="I5" s="44"/>
      <c r="J5" s="44"/>
      <c r="K5" s="44"/>
      <c r="L5" s="44"/>
      <c r="M5" s="44"/>
      <c r="N5" s="44"/>
      <c r="O5" s="44"/>
      <c r="P5" s="44"/>
    </row>
    <row r="6" spans="1:16" x14ac:dyDescent="0.2">
      <c r="A6" s="15"/>
      <c r="B6" s="15"/>
      <c r="C6" s="15"/>
      <c r="D6" s="15"/>
      <c r="E6" s="15"/>
      <c r="F6" s="15"/>
      <c r="G6" s="15"/>
    </row>
    <row r="7" spans="1:16" ht="12.75" customHeight="1" x14ac:dyDescent="0.2">
      <c r="A7" s="39" t="s">
        <v>4</v>
      </c>
      <c r="B7" s="15"/>
      <c r="C7" s="15"/>
      <c r="D7" s="37" t="s">
        <v>5</v>
      </c>
      <c r="E7" s="37" t="s">
        <v>6</v>
      </c>
      <c r="F7" s="37" t="s">
        <v>6</v>
      </c>
      <c r="G7" s="37" t="s">
        <v>7</v>
      </c>
    </row>
    <row r="8" spans="1:16" x14ac:dyDescent="0.2">
      <c r="A8" s="40" t="s">
        <v>8</v>
      </c>
      <c r="B8" s="16"/>
      <c r="C8" s="41" t="s">
        <v>9</v>
      </c>
      <c r="D8" s="42">
        <v>7</v>
      </c>
      <c r="E8" s="42" t="s">
        <v>10</v>
      </c>
      <c r="F8" s="42" t="s">
        <v>11</v>
      </c>
      <c r="G8" s="42">
        <v>40</v>
      </c>
    </row>
    <row r="9" spans="1:16" x14ac:dyDescent="0.2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35</v>
      </c>
      <c r="G9" s="3" t="s">
        <v>20</v>
      </c>
    </row>
    <row r="10" spans="1:16" x14ac:dyDescent="0.2">
      <c r="A10" s="3"/>
      <c r="B10" s="5"/>
      <c r="C10" s="3"/>
      <c r="D10" s="3"/>
      <c r="E10" s="3"/>
      <c r="F10" s="3"/>
      <c r="G10" s="3"/>
    </row>
    <row r="11" spans="1:16" x14ac:dyDescent="0.2">
      <c r="A11" s="3">
        <v>1</v>
      </c>
      <c r="B11" s="2" t="s">
        <v>36</v>
      </c>
      <c r="C11" s="9" t="s">
        <v>37</v>
      </c>
      <c r="D11" s="7">
        <f>'Exh. JAP-10 Page 1'!$D$17</f>
        <v>342933038</v>
      </c>
      <c r="E11" s="7">
        <f>'Exh. JAP-10 Page 1'!$E$17</f>
        <v>86870556</v>
      </c>
      <c r="F11" s="7">
        <f>'Exh. JAP-10 Page 1'!$F$17</f>
        <v>96797182.491805479</v>
      </c>
      <c r="G11" s="7">
        <f>'Exh. JAP-10 Page 1'!$G$17</f>
        <v>10417919.999999996</v>
      </c>
    </row>
    <row r="12" spans="1:16" x14ac:dyDescent="0.2">
      <c r="A12" s="3">
        <f>A11+1</f>
        <v>2</v>
      </c>
      <c r="B12" s="2"/>
      <c r="C12" s="2"/>
      <c r="D12" s="2"/>
      <c r="E12" s="2"/>
      <c r="F12" s="2"/>
      <c r="G12" s="2"/>
    </row>
    <row r="13" spans="1:16" x14ac:dyDescent="0.2">
      <c r="A13" s="3">
        <f t="shared" ref="A13:A15" si="0">A12+1</f>
        <v>3</v>
      </c>
      <c r="B13" s="2" t="s">
        <v>41</v>
      </c>
      <c r="C13" s="3" t="s">
        <v>28</v>
      </c>
      <c r="D13" s="18">
        <v>10692607327.004005</v>
      </c>
      <c r="E13" s="18">
        <v>2798666182.9914489</v>
      </c>
      <c r="F13" s="18">
        <v>3074472574.9150529</v>
      </c>
      <c r="G13" s="18">
        <v>555944176.75643647</v>
      </c>
    </row>
    <row r="14" spans="1:16" x14ac:dyDescent="0.2">
      <c r="A14" s="3">
        <f t="shared" si="0"/>
        <v>4</v>
      </c>
      <c r="B14" s="2"/>
      <c r="C14" s="2"/>
      <c r="D14" s="18"/>
      <c r="E14" s="18"/>
      <c r="F14" s="18"/>
      <c r="G14" s="18"/>
    </row>
    <row r="15" spans="1:16" x14ac:dyDescent="0.2">
      <c r="A15" s="3">
        <f t="shared" si="0"/>
        <v>5</v>
      </c>
      <c r="B15" s="2" t="s">
        <v>42</v>
      </c>
      <c r="C15" s="3" t="str">
        <f>"("&amp;A11&amp;") / ("&amp;A13&amp;")"</f>
        <v>(1) / (3)</v>
      </c>
      <c r="D15" s="23">
        <f>ROUND(D11/D13,6)</f>
        <v>3.2072000000000003E-2</v>
      </c>
      <c r="E15" s="23">
        <f>ROUND(E11/E13,6)</f>
        <v>3.1040000000000002E-2</v>
      </c>
      <c r="F15" s="23">
        <f t="shared" ref="F15:G15" si="1">ROUND(F11/F13,6)</f>
        <v>3.1483999999999998E-2</v>
      </c>
      <c r="G15" s="23">
        <f t="shared" si="1"/>
        <v>1.8738999999999999E-2</v>
      </c>
    </row>
    <row r="16" spans="1:16" x14ac:dyDescent="0.2">
      <c r="A16" s="15"/>
      <c r="B16" s="15"/>
      <c r="C16" s="15"/>
      <c r="D16" s="15"/>
      <c r="E16" s="15"/>
      <c r="F16" s="15"/>
      <c r="G16" s="15"/>
    </row>
    <row r="17" spans="1:7" x14ac:dyDescent="0.2">
      <c r="A17" s="15"/>
      <c r="B17" s="2"/>
      <c r="C17" s="15"/>
      <c r="D17" s="20"/>
      <c r="E17" s="20"/>
      <c r="F17" s="20"/>
      <c r="G17" s="20"/>
    </row>
    <row r="18" spans="1:7" x14ac:dyDescent="0.2">
      <c r="A18" s="15"/>
      <c r="B18" s="2"/>
      <c r="C18" s="15"/>
      <c r="D18" s="21"/>
      <c r="E18" s="21"/>
      <c r="F18" s="21"/>
      <c r="G18" s="21"/>
    </row>
    <row r="19" spans="1:7" x14ac:dyDescent="0.2">
      <c r="A19" s="15"/>
      <c r="C19" s="15"/>
      <c r="D19" s="15"/>
      <c r="E19" s="15"/>
      <c r="F19" s="15"/>
      <c r="G19" s="15"/>
    </row>
    <row r="20" spans="1:7" x14ac:dyDescent="0.2">
      <c r="D20" s="22"/>
      <c r="E20" s="22"/>
      <c r="F20" s="22"/>
      <c r="G20" s="22"/>
    </row>
    <row r="21" spans="1:7" x14ac:dyDescent="0.2">
      <c r="D21" s="22"/>
      <c r="E21" s="22"/>
      <c r="F21" s="22"/>
      <c r="G21" s="22"/>
    </row>
    <row r="22" spans="1:7" x14ac:dyDescent="0.2">
      <c r="D22" s="22"/>
      <c r="E22" s="22"/>
      <c r="F22" s="22"/>
      <c r="G22" s="22"/>
    </row>
    <row r="23" spans="1:7" x14ac:dyDescent="0.2">
      <c r="D23" s="22"/>
      <c r="E23" s="22"/>
      <c r="F23" s="22"/>
      <c r="G23" s="22"/>
    </row>
    <row r="24" spans="1:7" x14ac:dyDescent="0.2">
      <c r="D24" s="22"/>
      <c r="E24" s="22"/>
      <c r="F24" s="22"/>
      <c r="G24" s="22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90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Normal="100" workbookViewId="0">
      <selection activeCell="D36" sqref="D36"/>
    </sheetView>
  </sheetViews>
  <sheetFormatPr defaultRowHeight="12.75" x14ac:dyDescent="0.2"/>
  <cols>
    <col min="1" max="1" width="5.28515625" style="14" customWidth="1"/>
    <col min="2" max="2" width="43.42578125" style="14" customWidth="1"/>
    <col min="3" max="3" width="15.5703125" style="14" customWidth="1"/>
    <col min="4" max="7" width="15.7109375" style="14" customWidth="1"/>
    <col min="8" max="9" width="9.140625" style="14" customWidth="1"/>
    <col min="10" max="10" width="9.140625" style="14"/>
    <col min="11" max="11" width="10.28515625" style="14" bestFit="1" customWidth="1"/>
    <col min="12" max="16384" width="9.140625" style="14"/>
  </cols>
  <sheetData>
    <row r="1" spans="1:18" x14ac:dyDescent="0.2">
      <c r="A1" s="33" t="s">
        <v>0</v>
      </c>
      <c r="B1" s="33"/>
      <c r="C1" s="33"/>
      <c r="D1" s="33"/>
      <c r="E1" s="33"/>
      <c r="F1" s="33"/>
      <c r="G1" s="33"/>
      <c r="H1" s="3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x14ac:dyDescent="0.2">
      <c r="A2" s="33" t="s">
        <v>1</v>
      </c>
      <c r="B2" s="33"/>
      <c r="C2" s="33"/>
      <c r="D2" s="33"/>
      <c r="E2" s="33"/>
      <c r="F2" s="33"/>
      <c r="G2" s="33"/>
      <c r="H2" s="3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x14ac:dyDescent="0.2">
      <c r="A3" s="33" t="s">
        <v>2</v>
      </c>
      <c r="B3" s="33"/>
      <c r="C3" s="33"/>
      <c r="D3" s="33"/>
      <c r="E3" s="33"/>
      <c r="F3" s="33"/>
      <c r="G3" s="33"/>
      <c r="H3" s="3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x14ac:dyDescent="0.2">
      <c r="A4" s="33" t="s">
        <v>43</v>
      </c>
      <c r="B4" s="33"/>
      <c r="C4" s="33"/>
      <c r="D4" s="33"/>
      <c r="E4" s="33"/>
      <c r="F4" s="33"/>
      <c r="G4" s="33"/>
      <c r="H4" s="3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x14ac:dyDescent="0.2">
      <c r="A5" s="34"/>
      <c r="B5" s="34"/>
      <c r="C5" s="34"/>
      <c r="D5" s="37"/>
      <c r="E5" s="37"/>
      <c r="F5" s="37"/>
      <c r="G5" s="37"/>
      <c r="H5" s="37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x14ac:dyDescent="0.2">
      <c r="A6" s="15"/>
      <c r="B6" s="15"/>
      <c r="C6" s="15"/>
      <c r="D6" s="15"/>
      <c r="E6" s="15"/>
      <c r="F6" s="15"/>
      <c r="G6" s="15"/>
      <c r="H6" s="15"/>
    </row>
    <row r="7" spans="1:18" ht="12.75" customHeight="1" x14ac:dyDescent="0.2">
      <c r="A7" s="15"/>
      <c r="B7" s="15"/>
      <c r="C7" s="15"/>
      <c r="D7" s="45" t="s">
        <v>44</v>
      </c>
      <c r="E7" s="46"/>
      <c r="F7" s="45" t="s">
        <v>45</v>
      </c>
      <c r="G7" s="46"/>
      <c r="H7" s="15"/>
    </row>
    <row r="8" spans="1:18" ht="12.75" customHeight="1" x14ac:dyDescent="0.2">
      <c r="A8" s="47" t="s">
        <v>4</v>
      </c>
      <c r="B8" s="15"/>
      <c r="C8" s="15"/>
      <c r="D8" s="48" t="s">
        <v>46</v>
      </c>
      <c r="E8" s="49" t="s">
        <v>47</v>
      </c>
      <c r="F8" s="48" t="s">
        <v>46</v>
      </c>
      <c r="G8" s="49" t="s">
        <v>47</v>
      </c>
      <c r="H8" s="15"/>
    </row>
    <row r="9" spans="1:18" ht="12.75" customHeight="1" x14ac:dyDescent="0.2">
      <c r="A9" s="41" t="s">
        <v>8</v>
      </c>
      <c r="B9" s="1"/>
      <c r="C9" s="41" t="s">
        <v>9</v>
      </c>
      <c r="D9" s="50" t="s">
        <v>48</v>
      </c>
      <c r="E9" s="51" t="s">
        <v>49</v>
      </c>
      <c r="F9" s="50" t="s">
        <v>48</v>
      </c>
      <c r="G9" s="51" t="s">
        <v>49</v>
      </c>
    </row>
    <row r="10" spans="1:18" x14ac:dyDescent="0.2">
      <c r="A10" s="2"/>
      <c r="B10" s="3" t="s">
        <v>15</v>
      </c>
      <c r="C10" s="3" t="s">
        <v>16</v>
      </c>
      <c r="D10" s="3" t="s">
        <v>17</v>
      </c>
      <c r="E10" s="3" t="s">
        <v>18</v>
      </c>
      <c r="F10" s="3" t="s">
        <v>35</v>
      </c>
      <c r="G10" s="3" t="s">
        <v>20</v>
      </c>
    </row>
    <row r="11" spans="1:18" x14ac:dyDescent="0.2">
      <c r="A11" s="3"/>
      <c r="B11" s="5"/>
      <c r="C11" s="3"/>
      <c r="D11" s="3"/>
      <c r="E11" s="3"/>
      <c r="F11" s="3"/>
      <c r="G11" s="3"/>
    </row>
    <row r="12" spans="1:18" x14ac:dyDescent="0.2">
      <c r="A12" s="3">
        <v>1</v>
      </c>
      <c r="B12" s="2" t="s">
        <v>36</v>
      </c>
      <c r="C12" s="9" t="s">
        <v>37</v>
      </c>
      <c r="D12" s="7">
        <v>28618597.360580951</v>
      </c>
      <c r="E12" s="7">
        <v>19756650.510157194</v>
      </c>
      <c r="F12" s="7">
        <v>19276041.418262593</v>
      </c>
      <c r="G12" s="7">
        <v>13295928.952746391</v>
      </c>
      <c r="I12" s="7"/>
    </row>
    <row r="13" spans="1:18" x14ac:dyDescent="0.2">
      <c r="A13" s="3">
        <f>A12+1</f>
        <v>2</v>
      </c>
      <c r="B13" s="2"/>
      <c r="C13" s="2"/>
      <c r="D13" s="2"/>
      <c r="E13" s="2"/>
      <c r="F13" s="2"/>
      <c r="G13" s="2"/>
    </row>
    <row r="14" spans="1:18" x14ac:dyDescent="0.2">
      <c r="A14" s="3">
        <f t="shared" ref="A14:A16" si="0">A13+1</f>
        <v>3</v>
      </c>
      <c r="B14" s="2" t="s">
        <v>50</v>
      </c>
      <c r="C14" s="3" t="s">
        <v>28</v>
      </c>
      <c r="D14" s="18">
        <v>2258873</v>
      </c>
      <c r="E14" s="18">
        <v>2339096</v>
      </c>
      <c r="F14" s="18">
        <v>1618132</v>
      </c>
      <c r="G14" s="18">
        <v>1674195</v>
      </c>
    </row>
    <row r="15" spans="1:18" x14ac:dyDescent="0.2">
      <c r="A15" s="3">
        <f t="shared" si="0"/>
        <v>4</v>
      </c>
      <c r="B15" s="2"/>
      <c r="C15" s="2"/>
      <c r="D15" s="18"/>
      <c r="E15" s="18"/>
      <c r="F15" s="18"/>
      <c r="G15" s="18"/>
    </row>
    <row r="16" spans="1:18" x14ac:dyDescent="0.2">
      <c r="A16" s="3">
        <f t="shared" si="0"/>
        <v>5</v>
      </c>
      <c r="B16" s="2" t="s">
        <v>51</v>
      </c>
      <c r="C16" s="3" t="str">
        <f>"("&amp;A12&amp;") / ("&amp;A14&amp;")"</f>
        <v>(1) / (3)</v>
      </c>
      <c r="D16" s="19">
        <f>ROUND(D12/D14,2)</f>
        <v>12.67</v>
      </c>
      <c r="E16" s="19">
        <f>ROUND(E12/E14,2)</f>
        <v>8.4499999999999993</v>
      </c>
      <c r="F16" s="19">
        <f>ROUND(F12/F14,2)</f>
        <v>11.91</v>
      </c>
      <c r="G16" s="19">
        <f>ROUND(G12/G14,2)</f>
        <v>7.94</v>
      </c>
    </row>
    <row r="17" spans="1:9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2">
      <c r="A18" s="15"/>
      <c r="B18" s="2"/>
      <c r="C18" s="15"/>
      <c r="D18" s="20"/>
      <c r="E18" s="20"/>
      <c r="F18" s="20"/>
      <c r="G18" s="20"/>
      <c r="H18" s="20"/>
      <c r="I18" s="15"/>
    </row>
    <row r="19" spans="1:9" x14ac:dyDescent="0.2">
      <c r="A19" s="15"/>
      <c r="B19" s="2"/>
      <c r="C19" s="15"/>
      <c r="D19" s="21"/>
      <c r="E19" s="21"/>
      <c r="F19" s="21"/>
      <c r="G19" s="21"/>
      <c r="H19" s="21"/>
      <c r="I19" s="15"/>
    </row>
    <row r="20" spans="1:9" x14ac:dyDescent="0.2">
      <c r="A20" s="15"/>
      <c r="C20" s="15"/>
      <c r="D20" s="15"/>
      <c r="E20" s="15"/>
      <c r="F20" s="15"/>
      <c r="G20" s="15"/>
      <c r="H20" s="15"/>
      <c r="I20" s="15"/>
    </row>
    <row r="21" spans="1:9" x14ac:dyDescent="0.2">
      <c r="D21" s="22"/>
      <c r="E21" s="22"/>
      <c r="F21" s="22"/>
      <c r="G21" s="22"/>
      <c r="H21" s="22"/>
    </row>
    <row r="22" spans="1:9" x14ac:dyDescent="0.2">
      <c r="D22" s="22"/>
      <c r="E22" s="22"/>
      <c r="F22" s="22"/>
      <c r="G22" s="22"/>
      <c r="H22" s="22"/>
    </row>
    <row r="23" spans="1:9" x14ac:dyDescent="0.2">
      <c r="D23" s="22"/>
      <c r="E23" s="22"/>
      <c r="F23" s="22"/>
      <c r="G23" s="22"/>
      <c r="H23" s="22"/>
    </row>
    <row r="24" spans="1:9" x14ac:dyDescent="0.2">
      <c r="D24" s="22"/>
      <c r="E24" s="22"/>
      <c r="F24" s="22"/>
      <c r="G24" s="22"/>
      <c r="H24" s="22"/>
    </row>
    <row r="25" spans="1:9" x14ac:dyDescent="0.2">
      <c r="D25" s="22"/>
      <c r="E25" s="22"/>
      <c r="F25" s="22"/>
      <c r="G25" s="22"/>
      <c r="H25" s="22"/>
    </row>
  </sheetData>
  <mergeCells count="6">
    <mergeCell ref="A1:G1"/>
    <mergeCell ref="A2:G2"/>
    <mergeCell ref="A3:G3"/>
    <mergeCell ref="A4:G4"/>
    <mergeCell ref="D7:E7"/>
    <mergeCell ref="F7:G7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zoomScaleNormal="100" workbookViewId="0">
      <pane ySplit="7" topLeftCell="A8" activePane="bottomLeft" state="frozen"/>
      <selection activeCell="E22" sqref="E22"/>
      <selection pane="bottomLeft" activeCell="C6" sqref="C6"/>
    </sheetView>
  </sheetViews>
  <sheetFormatPr defaultRowHeight="12.75" x14ac:dyDescent="0.2"/>
  <cols>
    <col min="1" max="1" width="5.28515625" style="24" customWidth="1"/>
    <col min="2" max="2" width="2.7109375" style="24" customWidth="1"/>
    <col min="3" max="3" width="43.140625" style="24" customWidth="1"/>
    <col min="4" max="4" width="14.140625" style="32" bestFit="1" customWidth="1"/>
    <col min="5" max="7" width="14" style="32" bestFit="1" customWidth="1"/>
    <col min="8" max="8" width="12.28515625" style="32" customWidth="1"/>
    <col min="9" max="14" width="12.28515625" style="24" customWidth="1"/>
    <col min="15" max="16" width="14" style="24" bestFit="1" customWidth="1"/>
    <col min="17" max="18" width="13.85546875" style="24" bestFit="1" customWidth="1"/>
    <col min="19" max="16384" width="9.140625" style="24"/>
  </cols>
  <sheetData>
    <row r="1" spans="1:18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x14ac:dyDescent="0.2">
      <c r="A4" s="33" t="s">
        <v>52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8" x14ac:dyDescent="0.2">
      <c r="A5" s="2"/>
      <c r="B5" s="2"/>
      <c r="C5" s="2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8" ht="38.25" x14ac:dyDescent="0.2">
      <c r="A6" s="52" t="s">
        <v>53</v>
      </c>
      <c r="B6" s="52"/>
      <c r="C6" s="1"/>
      <c r="D6" s="52" t="s">
        <v>9</v>
      </c>
      <c r="E6" s="53" t="s">
        <v>54</v>
      </c>
      <c r="F6" s="53" t="s">
        <v>55</v>
      </c>
      <c r="G6" s="53" t="s">
        <v>56</v>
      </c>
      <c r="H6" s="53" t="s">
        <v>57</v>
      </c>
      <c r="I6" s="53" t="s">
        <v>58</v>
      </c>
      <c r="J6" s="53" t="s">
        <v>59</v>
      </c>
      <c r="K6" s="53" t="s">
        <v>60</v>
      </c>
      <c r="L6" s="53" t="s">
        <v>61</v>
      </c>
      <c r="M6" s="53" t="s">
        <v>62</v>
      </c>
      <c r="N6" s="53" t="s">
        <v>63</v>
      </c>
      <c r="O6" s="53" t="s">
        <v>64</v>
      </c>
      <c r="P6" s="53" t="s">
        <v>65</v>
      </c>
      <c r="Q6" s="52" t="s">
        <v>66</v>
      </c>
    </row>
    <row r="7" spans="1:18" x14ac:dyDescent="0.2">
      <c r="A7" s="2"/>
      <c r="B7" s="2"/>
      <c r="C7" s="3" t="s">
        <v>15</v>
      </c>
      <c r="D7" s="3" t="s">
        <v>16</v>
      </c>
      <c r="E7" s="3" t="s">
        <v>17</v>
      </c>
      <c r="F7" s="3" t="s">
        <v>18</v>
      </c>
      <c r="G7" s="3" t="s">
        <v>35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67</v>
      </c>
      <c r="O7" s="3" t="s">
        <v>68</v>
      </c>
      <c r="P7" s="3" t="s">
        <v>69</v>
      </c>
      <c r="Q7" s="3" t="s">
        <v>70</v>
      </c>
    </row>
    <row r="8" spans="1:18" x14ac:dyDescent="0.2">
      <c r="A8" s="3"/>
      <c r="B8" s="25" t="s">
        <v>71</v>
      </c>
      <c r="C8" s="5"/>
      <c r="D8" s="3"/>
      <c r="E8" s="3"/>
      <c r="F8" s="3"/>
      <c r="G8" s="3"/>
      <c r="H8" s="3"/>
      <c r="I8" s="3"/>
      <c r="J8" s="3"/>
      <c r="K8" s="2"/>
      <c r="L8" s="2"/>
      <c r="M8" s="2"/>
      <c r="N8" s="2"/>
      <c r="O8" s="2"/>
      <c r="P8" s="2"/>
      <c r="Q8" s="2"/>
    </row>
    <row r="9" spans="1:18" x14ac:dyDescent="0.2">
      <c r="A9" s="3">
        <v>1</v>
      </c>
      <c r="B9" s="26" t="s">
        <v>72</v>
      </c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3"/>
    </row>
    <row r="10" spans="1:18" x14ac:dyDescent="0.2">
      <c r="A10" s="3">
        <f t="shared" ref="A10:A56" si="0">A9+1</f>
        <v>2</v>
      </c>
      <c r="B10" s="3"/>
      <c r="C10" s="2" t="s">
        <v>73</v>
      </c>
      <c r="D10" s="9" t="s">
        <v>30</v>
      </c>
      <c r="E10" s="18">
        <v>1211351012.1764197</v>
      </c>
      <c r="F10" s="18">
        <v>1030839494.8001227</v>
      </c>
      <c r="G10" s="18">
        <v>1037599417.7651888</v>
      </c>
      <c r="H10" s="18">
        <v>856162765.26374662</v>
      </c>
      <c r="I10" s="18">
        <v>730590817.25736558</v>
      </c>
      <c r="J10" s="18">
        <v>649438500.64071679</v>
      </c>
      <c r="K10" s="18">
        <v>682203143.50573099</v>
      </c>
      <c r="L10" s="18">
        <v>693273539.81269872</v>
      </c>
      <c r="M10" s="18">
        <v>659206661.05049336</v>
      </c>
      <c r="N10" s="18">
        <v>840238906.47307992</v>
      </c>
      <c r="O10" s="18">
        <v>1037243383.4804319</v>
      </c>
      <c r="P10" s="18">
        <v>1264459685.2674422</v>
      </c>
      <c r="Q10" s="13">
        <f>SUM(E10:P10)</f>
        <v>10692607327.493437</v>
      </c>
      <c r="R10" s="27"/>
    </row>
    <row r="11" spans="1:18" x14ac:dyDescent="0.2">
      <c r="A11" s="3">
        <f t="shared" si="0"/>
        <v>3</v>
      </c>
      <c r="B11" s="3"/>
      <c r="C11" s="2" t="s">
        <v>74</v>
      </c>
      <c r="D11" s="9" t="s">
        <v>75</v>
      </c>
      <c r="E11" s="28">
        <f t="shared" ref="E11:P11" si="1">E10/$Q10</f>
        <v>0.11328864654570504</v>
      </c>
      <c r="F11" s="28">
        <f t="shared" si="1"/>
        <v>9.6406747505780932E-2</v>
      </c>
      <c r="G11" s="28">
        <f t="shared" si="1"/>
        <v>9.703895280033846E-2</v>
      </c>
      <c r="H11" s="28">
        <f t="shared" si="1"/>
        <v>8.0070532756059645E-2</v>
      </c>
      <c r="I11" s="28">
        <f t="shared" si="1"/>
        <v>6.8326722835769821E-2</v>
      </c>
      <c r="J11" s="28">
        <f t="shared" si="1"/>
        <v>6.0737150514341226E-2</v>
      </c>
      <c r="K11" s="28">
        <f t="shared" si="1"/>
        <v>6.3801383760872965E-2</v>
      </c>
      <c r="L11" s="28">
        <f t="shared" si="1"/>
        <v>6.4836715553007782E-2</v>
      </c>
      <c r="M11" s="28">
        <f t="shared" si="1"/>
        <v>6.1650693872906365E-2</v>
      </c>
      <c r="N11" s="28">
        <f t="shared" si="1"/>
        <v>7.8581292732279623E-2</v>
      </c>
      <c r="O11" s="28">
        <f t="shared" si="1"/>
        <v>9.7005655562924592E-2</v>
      </c>
      <c r="P11" s="28">
        <f t="shared" si="1"/>
        <v>0.1182555055600136</v>
      </c>
      <c r="Q11" s="28">
        <f>SUM(E11:P11)</f>
        <v>1</v>
      </c>
    </row>
    <row r="12" spans="1:18" x14ac:dyDescent="0.2">
      <c r="A12" s="3">
        <f t="shared" si="0"/>
        <v>4</v>
      </c>
      <c r="B12" s="3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8" x14ac:dyDescent="0.2">
      <c r="A13" s="3">
        <f t="shared" si="0"/>
        <v>5</v>
      </c>
      <c r="B13" s="26" t="s">
        <v>76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8" x14ac:dyDescent="0.2">
      <c r="A14" s="3">
        <f t="shared" si="0"/>
        <v>6</v>
      </c>
      <c r="B14" s="3"/>
      <c r="C14" s="2" t="str">
        <f>C10</f>
        <v>Weather-Normalized kWh Sales (Apr17-Mar18)</v>
      </c>
      <c r="D14" s="9" t="s">
        <v>30</v>
      </c>
      <c r="E14" s="18">
        <v>267522414.65614158</v>
      </c>
      <c r="F14" s="18">
        <v>227424372.42715544</v>
      </c>
      <c r="G14" s="18">
        <v>243812330.82673791</v>
      </c>
      <c r="H14" s="18">
        <v>220799340.27405196</v>
      </c>
      <c r="I14" s="18">
        <v>218196629.62144986</v>
      </c>
      <c r="J14" s="18">
        <v>210273865.3119173</v>
      </c>
      <c r="K14" s="18">
        <v>224707356.76380211</v>
      </c>
      <c r="L14" s="18">
        <v>236852962.8408131</v>
      </c>
      <c r="M14" s="18">
        <v>211266826.34800833</v>
      </c>
      <c r="N14" s="18">
        <v>223583241.89417687</v>
      </c>
      <c r="O14" s="18">
        <v>242270085.91598728</v>
      </c>
      <c r="P14" s="18">
        <v>271956756.12796122</v>
      </c>
      <c r="Q14" s="13">
        <f>SUM(E14:P14)</f>
        <v>2798666183.008203</v>
      </c>
      <c r="R14" s="27"/>
    </row>
    <row r="15" spans="1:18" x14ac:dyDescent="0.2">
      <c r="A15" s="3">
        <f t="shared" si="0"/>
        <v>7</v>
      </c>
      <c r="B15" s="3"/>
      <c r="C15" s="2" t="s">
        <v>74</v>
      </c>
      <c r="D15" s="9" t="s">
        <v>77</v>
      </c>
      <c r="E15" s="28">
        <f t="shared" ref="E15:P15" si="2">E14/$Q14</f>
        <v>9.5589254724402217E-2</v>
      </c>
      <c r="F15" s="28">
        <f t="shared" si="2"/>
        <v>8.1261700237040685E-2</v>
      </c>
      <c r="G15" s="28">
        <f t="shared" si="2"/>
        <v>8.7117331930123693E-2</v>
      </c>
      <c r="H15" s="28">
        <f t="shared" si="2"/>
        <v>7.8894489673191862E-2</v>
      </c>
      <c r="I15" s="28">
        <f t="shared" si="2"/>
        <v>7.7964507144941742E-2</v>
      </c>
      <c r="J15" s="28">
        <f t="shared" si="2"/>
        <v>7.513359992291048E-2</v>
      </c>
      <c r="K15" s="28">
        <f t="shared" si="2"/>
        <v>8.029087503471774E-2</v>
      </c>
      <c r="L15" s="28">
        <f t="shared" si="2"/>
        <v>8.4630658804126083E-2</v>
      </c>
      <c r="M15" s="28">
        <f t="shared" si="2"/>
        <v>7.5488397877064392E-2</v>
      </c>
      <c r="N15" s="28">
        <f t="shared" si="2"/>
        <v>7.9889214101931186E-2</v>
      </c>
      <c r="O15" s="28">
        <f t="shared" si="2"/>
        <v>8.656626766954334E-2</v>
      </c>
      <c r="P15" s="28">
        <f t="shared" si="2"/>
        <v>9.7173702880006568E-2</v>
      </c>
      <c r="Q15" s="28">
        <f>SUM(E15:P15)</f>
        <v>1</v>
      </c>
    </row>
    <row r="16" spans="1:18" x14ac:dyDescent="0.2">
      <c r="A16" s="3">
        <f t="shared" si="0"/>
        <v>8</v>
      </c>
      <c r="B16" s="3"/>
      <c r="C16" s="2"/>
      <c r="D16" s="9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 x14ac:dyDescent="0.2">
      <c r="A17" s="3">
        <f t="shared" si="0"/>
        <v>9</v>
      </c>
      <c r="B17" s="26" t="s">
        <v>78</v>
      </c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3"/>
    </row>
    <row r="18" spans="1:17" x14ac:dyDescent="0.2">
      <c r="A18" s="3">
        <f t="shared" si="0"/>
        <v>10</v>
      </c>
      <c r="B18" s="3"/>
      <c r="C18" s="2" t="str">
        <f>C10</f>
        <v>Weather-Normalized kWh Sales (Apr17-Mar18)</v>
      </c>
      <c r="D18" s="9" t="s">
        <v>30</v>
      </c>
      <c r="E18" s="18">
        <v>283232647.16968322</v>
      </c>
      <c r="F18" s="18">
        <v>262413516.21650645</v>
      </c>
      <c r="G18" s="18">
        <v>276980563.44350505</v>
      </c>
      <c r="H18" s="18">
        <v>229491447.04004231</v>
      </c>
      <c r="I18" s="18">
        <v>244826153.63164377</v>
      </c>
      <c r="J18" s="18">
        <v>239309988.47825655</v>
      </c>
      <c r="K18" s="18">
        <v>250639366.05831549</v>
      </c>
      <c r="L18" s="18">
        <v>266609310.04351613</v>
      </c>
      <c r="M18" s="18">
        <v>238903156.90956736</v>
      </c>
      <c r="N18" s="18">
        <v>247227979.65842807</v>
      </c>
      <c r="O18" s="18">
        <v>257339548.54142973</v>
      </c>
      <c r="P18" s="18">
        <v>277498897.92713612</v>
      </c>
      <c r="Q18" s="13">
        <f>SUM(E18:P18)</f>
        <v>3074472575.1180301</v>
      </c>
    </row>
    <row r="19" spans="1:17" x14ac:dyDescent="0.2">
      <c r="A19" s="3">
        <f t="shared" si="0"/>
        <v>11</v>
      </c>
      <c r="B19" s="3"/>
      <c r="C19" s="2" t="s">
        <v>74</v>
      </c>
      <c r="D19" s="9" t="s">
        <v>79</v>
      </c>
      <c r="E19" s="28">
        <f t="shared" ref="E19:P19" si="3">E18/$Q18</f>
        <v>9.2123979072673889E-2</v>
      </c>
      <c r="F19" s="28">
        <f t="shared" si="3"/>
        <v>8.5352368513624585E-2</v>
      </c>
      <c r="G19" s="28">
        <f t="shared" si="3"/>
        <v>9.0090432318418609E-2</v>
      </c>
      <c r="H19" s="28">
        <f t="shared" si="3"/>
        <v>7.4644167880154877E-2</v>
      </c>
      <c r="I19" s="28">
        <f t="shared" si="3"/>
        <v>7.9631919833353798E-2</v>
      </c>
      <c r="J19" s="28">
        <f t="shared" si="3"/>
        <v>7.7837737248012157E-2</v>
      </c>
      <c r="K19" s="28">
        <f t="shared" si="3"/>
        <v>8.152271972980385E-2</v>
      </c>
      <c r="L19" s="28">
        <f t="shared" si="3"/>
        <v>8.6717088388170424E-2</v>
      </c>
      <c r="M19" s="28">
        <f t="shared" si="3"/>
        <v>7.7705411602312244E-2</v>
      </c>
      <c r="N19" s="28">
        <f t="shared" si="3"/>
        <v>8.0413135462409163E-2</v>
      </c>
      <c r="O19" s="28">
        <f t="shared" si="3"/>
        <v>8.3702014655814699E-2</v>
      </c>
      <c r="P19" s="28">
        <f t="shared" si="3"/>
        <v>9.0259025295251774E-2</v>
      </c>
      <c r="Q19" s="28">
        <f>SUM(E19:P19)</f>
        <v>1</v>
      </c>
    </row>
    <row r="20" spans="1:17" x14ac:dyDescent="0.2">
      <c r="A20" s="3">
        <f t="shared" si="0"/>
        <v>12</v>
      </c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3">
        <f t="shared" si="0"/>
        <v>13</v>
      </c>
      <c r="B21" s="26" t="s">
        <v>80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 s="3">
        <f t="shared" si="0"/>
        <v>14</v>
      </c>
      <c r="B22" s="3"/>
      <c r="C22" s="2" t="str">
        <f>C10</f>
        <v>Weather-Normalized kWh Sales (Apr17-Mar18)</v>
      </c>
      <c r="D22" s="9" t="s">
        <v>30</v>
      </c>
      <c r="E22" s="18">
        <v>43570055.873069309</v>
      </c>
      <c r="F22" s="18">
        <v>39658147.500625089</v>
      </c>
      <c r="G22" s="18">
        <v>40699624.689209178</v>
      </c>
      <c r="H22" s="18">
        <v>44866475.423359141</v>
      </c>
      <c r="I22" s="18">
        <v>46547896.30608768</v>
      </c>
      <c r="J22" s="18">
        <v>53435131.729678519</v>
      </c>
      <c r="K22" s="18">
        <v>50892275.840480737</v>
      </c>
      <c r="L22" s="18">
        <v>50330682.921187721</v>
      </c>
      <c r="M22" s="18">
        <v>48190514.310600765</v>
      </c>
      <c r="N22" s="18">
        <v>47066301.432148732</v>
      </c>
      <c r="O22" s="18">
        <v>43442741.03112226</v>
      </c>
      <c r="P22" s="18">
        <v>47244328.622883193</v>
      </c>
      <c r="Q22" s="13">
        <f>SUM(E22:P22)</f>
        <v>555944175.68045235</v>
      </c>
    </row>
    <row r="23" spans="1:17" x14ac:dyDescent="0.2">
      <c r="A23" s="3">
        <f t="shared" si="0"/>
        <v>15</v>
      </c>
      <c r="B23" s="3"/>
      <c r="C23" s="2" t="s">
        <v>74</v>
      </c>
      <c r="D23" s="9" t="s">
        <v>81</v>
      </c>
      <c r="E23" s="28">
        <f t="shared" ref="E23:P23" si="4">E22/$Q22</f>
        <v>7.8371278590591203E-2</v>
      </c>
      <c r="F23" s="28">
        <f t="shared" si="4"/>
        <v>7.1334765675142076E-2</v>
      </c>
      <c r="G23" s="28">
        <f t="shared" si="4"/>
        <v>7.3208114176921718E-2</v>
      </c>
      <c r="H23" s="28">
        <f t="shared" si="4"/>
        <v>8.0703202562459539E-2</v>
      </c>
      <c r="I23" s="28">
        <f t="shared" si="4"/>
        <v>8.3727644505160986E-2</v>
      </c>
      <c r="J23" s="28">
        <f t="shared" si="4"/>
        <v>9.6116002410271073E-2</v>
      </c>
      <c r="K23" s="28">
        <f t="shared" si="4"/>
        <v>9.1542061355694079E-2</v>
      </c>
      <c r="L23" s="28">
        <f t="shared" si="4"/>
        <v>9.0531900724717687E-2</v>
      </c>
      <c r="M23" s="28">
        <f t="shared" si="4"/>
        <v>8.668229009075884E-2</v>
      </c>
      <c r="N23" s="28">
        <f t="shared" si="4"/>
        <v>8.466012144931917E-2</v>
      </c>
      <c r="O23" s="28">
        <f t="shared" si="4"/>
        <v>7.8142272068864052E-2</v>
      </c>
      <c r="P23" s="28">
        <f t="shared" si="4"/>
        <v>8.4980346390099534E-2</v>
      </c>
      <c r="Q23" s="28">
        <f>SUM(E23:P23)</f>
        <v>1</v>
      </c>
    </row>
    <row r="24" spans="1:17" x14ac:dyDescent="0.2">
      <c r="A24" s="3">
        <f t="shared" si="0"/>
        <v>16</v>
      </c>
      <c r="B24" s="3"/>
      <c r="C24" s="2"/>
      <c r="D24" s="9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x14ac:dyDescent="0.2">
      <c r="A25" s="3">
        <f t="shared" si="0"/>
        <v>17</v>
      </c>
      <c r="B25" s="26" t="s">
        <v>82</v>
      </c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3"/>
    </row>
    <row r="26" spans="1:17" x14ac:dyDescent="0.2">
      <c r="A26" s="3">
        <f t="shared" si="0"/>
        <v>18</v>
      </c>
      <c r="B26" s="3"/>
      <c r="C26" s="6" t="s">
        <v>83</v>
      </c>
      <c r="D26" s="9" t="s">
        <v>30</v>
      </c>
      <c r="E26" s="8">
        <v>4465885</v>
      </c>
      <c r="F26" s="8">
        <v>4647222</v>
      </c>
      <c r="G26" s="8">
        <v>4344863</v>
      </c>
      <c r="H26" s="8">
        <v>3671015</v>
      </c>
      <c r="I26" s="8">
        <v>3000140</v>
      </c>
      <c r="J26" s="8">
        <v>3063427</v>
      </c>
      <c r="K26" s="8">
        <v>3085127</v>
      </c>
      <c r="L26" s="8">
        <v>3209499</v>
      </c>
      <c r="M26" s="8">
        <v>3220845</v>
      </c>
      <c r="N26" s="8">
        <v>3772619</v>
      </c>
      <c r="O26" s="8">
        <v>4411912</v>
      </c>
      <c r="P26" s="8">
        <v>4583043</v>
      </c>
      <c r="Q26" s="7">
        <f>SUM(E26:P26)</f>
        <v>45475597</v>
      </c>
    </row>
    <row r="27" spans="1:17" x14ac:dyDescent="0.2">
      <c r="A27" s="3">
        <f t="shared" si="0"/>
        <v>19</v>
      </c>
      <c r="B27" s="3"/>
      <c r="C27" s="2" t="s">
        <v>74</v>
      </c>
      <c r="D27" s="9" t="s">
        <v>84</v>
      </c>
      <c r="E27" s="28">
        <f t="shared" ref="E27:P27" si="5">E26/$Q26</f>
        <v>9.8203988394039113E-2</v>
      </c>
      <c r="F27" s="28">
        <f t="shared" si="5"/>
        <v>0.1021915556160813</v>
      </c>
      <c r="G27" s="28">
        <f t="shared" si="5"/>
        <v>9.5542736910083886E-2</v>
      </c>
      <c r="H27" s="28">
        <f t="shared" si="5"/>
        <v>8.0724943534001323E-2</v>
      </c>
      <c r="I27" s="28">
        <f t="shared" si="5"/>
        <v>6.5972525880199001E-2</v>
      </c>
      <c r="J27" s="28">
        <f t="shared" si="5"/>
        <v>6.736419535075043E-2</v>
      </c>
      <c r="K27" s="28">
        <f t="shared" si="5"/>
        <v>6.7841374352930431E-2</v>
      </c>
      <c r="L27" s="28">
        <f t="shared" si="5"/>
        <v>7.0576291719710679E-2</v>
      </c>
      <c r="M27" s="28">
        <f t="shared" si="5"/>
        <v>7.0825788169421949E-2</v>
      </c>
      <c r="N27" s="28">
        <f t="shared" si="5"/>
        <v>8.2959196775360636E-2</v>
      </c>
      <c r="O27" s="28">
        <f t="shared" si="5"/>
        <v>9.7017132067557021E-2</v>
      </c>
      <c r="P27" s="28">
        <f t="shared" si="5"/>
        <v>0.10078027122986423</v>
      </c>
      <c r="Q27" s="28">
        <f>SUM(E27:P27)</f>
        <v>1.0000000000000002</v>
      </c>
    </row>
    <row r="28" spans="1:17" x14ac:dyDescent="0.2">
      <c r="A28" s="3">
        <f t="shared" si="0"/>
        <v>20</v>
      </c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 s="3">
        <f t="shared" si="0"/>
        <v>21</v>
      </c>
      <c r="B29" s="26" t="s">
        <v>85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3">
        <f t="shared" si="0"/>
        <v>22</v>
      </c>
      <c r="B30" s="3"/>
      <c r="C30" s="6" t="str">
        <f>C26</f>
        <v>Demand Charge Revenue (Apr17-Mar18)</v>
      </c>
      <c r="D30" s="9" t="s">
        <v>30</v>
      </c>
      <c r="E30" s="8">
        <v>3166387</v>
      </c>
      <c r="F30" s="8">
        <v>3172185</v>
      </c>
      <c r="G30" s="8">
        <v>2884024</v>
      </c>
      <c r="H30" s="8">
        <v>2772847</v>
      </c>
      <c r="I30" s="8">
        <v>2088588</v>
      </c>
      <c r="J30" s="8">
        <v>2144185</v>
      </c>
      <c r="K30" s="8">
        <v>2000656</v>
      </c>
      <c r="L30" s="8">
        <v>2302719</v>
      </c>
      <c r="M30" s="8">
        <v>2126762</v>
      </c>
      <c r="N30" s="8">
        <v>2624184</v>
      </c>
      <c r="O30" s="8">
        <v>2947401</v>
      </c>
      <c r="P30" s="8">
        <v>3104705</v>
      </c>
      <c r="Q30" s="7">
        <f>SUM(E30:P30)</f>
        <v>31334643</v>
      </c>
    </row>
    <row r="31" spans="1:17" x14ac:dyDescent="0.2">
      <c r="A31" s="3">
        <f t="shared" si="0"/>
        <v>23</v>
      </c>
      <c r="B31" s="3"/>
      <c r="C31" s="2" t="s">
        <v>74</v>
      </c>
      <c r="D31" s="9" t="s">
        <v>86</v>
      </c>
      <c r="E31" s="28">
        <f t="shared" ref="E31:P31" si="6">E30/$Q30</f>
        <v>0.10105068055187352</v>
      </c>
      <c r="F31" s="28">
        <f t="shared" si="6"/>
        <v>0.10123571537100327</v>
      </c>
      <c r="G31" s="28">
        <f t="shared" si="6"/>
        <v>9.2039472094831265E-2</v>
      </c>
      <c r="H31" s="28">
        <f t="shared" si="6"/>
        <v>8.8491418268272601E-2</v>
      </c>
      <c r="I31" s="28">
        <f t="shared" si="6"/>
        <v>6.665427782279186E-2</v>
      </c>
      <c r="J31" s="28">
        <f t="shared" si="6"/>
        <v>6.8428576001328623E-2</v>
      </c>
      <c r="K31" s="28">
        <f t="shared" si="6"/>
        <v>6.3848054691416148E-2</v>
      </c>
      <c r="L31" s="28">
        <f t="shared" si="6"/>
        <v>7.3487960274511502E-2</v>
      </c>
      <c r="M31" s="28">
        <f t="shared" si="6"/>
        <v>6.7872546050708152E-2</v>
      </c>
      <c r="N31" s="28">
        <f t="shared" si="6"/>
        <v>8.3747052742869935E-2</v>
      </c>
      <c r="O31" s="28">
        <f t="shared" si="6"/>
        <v>9.4062057767819465E-2</v>
      </c>
      <c r="P31" s="28">
        <f t="shared" si="6"/>
        <v>9.9082188362573653E-2</v>
      </c>
      <c r="Q31" s="28">
        <f>SUM(E31:P31)</f>
        <v>1</v>
      </c>
    </row>
    <row r="32" spans="1:17" x14ac:dyDescent="0.2">
      <c r="A32" s="3">
        <f t="shared" si="0"/>
        <v>24</v>
      </c>
      <c r="B32" s="3"/>
      <c r="C32" s="2"/>
      <c r="D32" s="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">
      <c r="A33" s="3">
        <f t="shared" si="0"/>
        <v>25</v>
      </c>
      <c r="B33" s="25" t="s">
        <v>87</v>
      </c>
      <c r="D33" s="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2">
      <c r="A34" s="3">
        <f t="shared" si="0"/>
        <v>26</v>
      </c>
      <c r="B34" s="26" t="str">
        <f>B9</f>
        <v>Schedule 7</v>
      </c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">
        <f t="shared" si="0"/>
        <v>27</v>
      </c>
      <c r="B35" s="3"/>
      <c r="C35" s="2" t="s">
        <v>88</v>
      </c>
      <c r="D35" s="3" t="s">
        <v>89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0">
        <f>'Exh. JAP-10 Page 2'!D15</f>
        <v>342.61</v>
      </c>
    </row>
    <row r="36" spans="1:17" x14ac:dyDescent="0.2">
      <c r="A36" s="3">
        <f t="shared" si="0"/>
        <v>28</v>
      </c>
      <c r="B36" s="3"/>
      <c r="C36" s="2" t="s">
        <v>87</v>
      </c>
      <c r="D36" s="3" t="str">
        <f>"("&amp;A$11&amp;") x ("&amp;A35&amp;")"</f>
        <v>(3) x (27)</v>
      </c>
      <c r="E36" s="29">
        <f>$Q35*E$11</f>
        <v>38.813823193024007</v>
      </c>
      <c r="F36" s="29">
        <f t="shared" ref="F36:P36" si="7">$Q35*F$11</f>
        <v>33.029915762955603</v>
      </c>
      <c r="G36" s="29">
        <f t="shared" si="7"/>
        <v>33.246515618923958</v>
      </c>
      <c r="H36" s="29">
        <f t="shared" si="7"/>
        <v>27.432965227553595</v>
      </c>
      <c r="I36" s="29">
        <f t="shared" si="7"/>
        <v>23.4094185107631</v>
      </c>
      <c r="J36" s="29">
        <f t="shared" si="7"/>
        <v>20.809155137718449</v>
      </c>
      <c r="K36" s="29">
        <f t="shared" si="7"/>
        <v>21.858992090312686</v>
      </c>
      <c r="L36" s="29">
        <f t="shared" si="7"/>
        <v>22.213707115615996</v>
      </c>
      <c r="M36" s="29">
        <f t="shared" si="7"/>
        <v>21.122144227796451</v>
      </c>
      <c r="N36" s="29">
        <f t="shared" si="7"/>
        <v>26.922736703006322</v>
      </c>
      <c r="O36" s="29">
        <f t="shared" si="7"/>
        <v>33.235107652413596</v>
      </c>
      <c r="P36" s="29">
        <f t="shared" si="7"/>
        <v>40.515518759916262</v>
      </c>
      <c r="Q36" s="30">
        <f>SUM(E36:P36)</f>
        <v>342.61</v>
      </c>
    </row>
    <row r="37" spans="1:17" x14ac:dyDescent="0.2">
      <c r="A37" s="3">
        <f t="shared" si="0"/>
        <v>29</v>
      </c>
      <c r="B37" s="3"/>
      <c r="C37" s="2"/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0"/>
    </row>
    <row r="38" spans="1:17" x14ac:dyDescent="0.2">
      <c r="A38" s="3">
        <f t="shared" si="0"/>
        <v>30</v>
      </c>
      <c r="B38" s="26" t="str">
        <f>B13</f>
        <v>Schedules 8 &amp; 24</v>
      </c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0"/>
    </row>
    <row r="39" spans="1:17" x14ac:dyDescent="0.2">
      <c r="A39" s="3">
        <f t="shared" si="0"/>
        <v>31</v>
      </c>
      <c r="B39" s="3"/>
      <c r="C39" s="2" t="s">
        <v>88</v>
      </c>
      <c r="D39" s="3" t="str">
        <f>$D$35</f>
        <v>JAP-10 Page 2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0">
        <f>'Exh. JAP-10 Page 2'!E15</f>
        <v>720.98</v>
      </c>
    </row>
    <row r="40" spans="1:17" x14ac:dyDescent="0.2">
      <c r="A40" s="3">
        <f t="shared" si="0"/>
        <v>32</v>
      </c>
      <c r="B40" s="3"/>
      <c r="C40" s="2" t="s">
        <v>87</v>
      </c>
      <c r="D40" s="3" t="str">
        <f>"("&amp;A$15&amp;") x ("&amp;A39&amp;")"</f>
        <v>(7) x (31)</v>
      </c>
      <c r="E40" s="29">
        <f>$Q39*E$15</f>
        <v>68.917940871199519</v>
      </c>
      <c r="F40" s="29">
        <f t="shared" ref="F40:P40" si="8">$Q39*F$15</f>
        <v>58.588060636901595</v>
      </c>
      <c r="G40" s="29">
        <f t="shared" si="8"/>
        <v>62.809853974980584</v>
      </c>
      <c r="H40" s="29">
        <f t="shared" si="8"/>
        <v>56.88134916457787</v>
      </c>
      <c r="I40" s="29">
        <f t="shared" si="8"/>
        <v>56.210850361360102</v>
      </c>
      <c r="J40" s="29">
        <f t="shared" si="8"/>
        <v>54.169822872419999</v>
      </c>
      <c r="K40" s="29">
        <f t="shared" si="8"/>
        <v>57.888115082530796</v>
      </c>
      <c r="L40" s="29">
        <f t="shared" si="8"/>
        <v>61.017012384598821</v>
      </c>
      <c r="M40" s="29">
        <f t="shared" si="8"/>
        <v>54.425625101405885</v>
      </c>
      <c r="N40" s="29">
        <f>$Q39*N$15</f>
        <v>57.598525583210346</v>
      </c>
      <c r="O40" s="29">
        <f t="shared" si="8"/>
        <v>62.412547664387361</v>
      </c>
      <c r="P40" s="29">
        <f t="shared" si="8"/>
        <v>70.060296302427133</v>
      </c>
      <c r="Q40" s="30">
        <f>SUM(E40:P40)</f>
        <v>720.98</v>
      </c>
    </row>
    <row r="41" spans="1:17" x14ac:dyDescent="0.2">
      <c r="A41" s="3">
        <f t="shared" si="0"/>
        <v>33</v>
      </c>
      <c r="B41" s="3"/>
      <c r="C41" s="2"/>
      <c r="D41" s="31"/>
      <c r="E41" s="3"/>
      <c r="F41" s="3"/>
      <c r="G41" s="3"/>
      <c r="H41" s="3"/>
      <c r="I41" s="2"/>
      <c r="J41" s="2"/>
      <c r="K41" s="2"/>
      <c r="L41" s="2"/>
      <c r="M41" s="2"/>
      <c r="N41" s="2"/>
      <c r="O41" s="2"/>
      <c r="P41" s="2"/>
      <c r="Q41" s="30"/>
    </row>
    <row r="42" spans="1:17" x14ac:dyDescent="0.2">
      <c r="A42" s="3">
        <f t="shared" si="0"/>
        <v>34</v>
      </c>
      <c r="B42" s="26" t="str">
        <f>B17</f>
        <v>Schedules 7A, 11, 25, 29, 35 &amp; 43</v>
      </c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0"/>
    </row>
    <row r="43" spans="1:17" x14ac:dyDescent="0.2">
      <c r="A43" s="3">
        <f t="shared" si="0"/>
        <v>35</v>
      </c>
      <c r="B43" s="3"/>
      <c r="C43" s="2" t="s">
        <v>88</v>
      </c>
      <c r="D43" s="3" t="str">
        <f>$D$35</f>
        <v>JAP-10 Page 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0">
        <f>'Exh. JAP-10 Page 2'!F15</f>
        <v>12134.53</v>
      </c>
    </row>
    <row r="44" spans="1:17" x14ac:dyDescent="0.2">
      <c r="A44" s="3">
        <f t="shared" si="0"/>
        <v>36</v>
      </c>
      <c r="B44" s="3"/>
      <c r="C44" s="2" t="s">
        <v>87</v>
      </c>
      <c r="D44" s="3" t="str">
        <f>"("&amp;A$19&amp;") x ("&amp;A43&amp;")"</f>
        <v>(11) x (35)</v>
      </c>
      <c r="E44" s="29">
        <f t="shared" ref="E44:P44" si="9">$Q43*E$19</f>
        <v>1117.8811877767334</v>
      </c>
      <c r="F44" s="29">
        <f t="shared" si="9"/>
        <v>1035.7108762996329</v>
      </c>
      <c r="G44" s="29">
        <f t="shared" si="9"/>
        <v>1093.2050536808201</v>
      </c>
      <c r="H44" s="29">
        <f t="shared" si="9"/>
        <v>905.77189446677585</v>
      </c>
      <c r="I44" s="29">
        <f t="shared" si="9"/>
        <v>966.29592017542677</v>
      </c>
      <c r="J44" s="29">
        <f t="shared" si="9"/>
        <v>944.52435776812104</v>
      </c>
      <c r="K44" s="29">
        <f t="shared" si="9"/>
        <v>989.23988824289677</v>
      </c>
      <c r="L44" s="29">
        <f t="shared" si="9"/>
        <v>1052.2711105589058</v>
      </c>
      <c r="M44" s="29">
        <f t="shared" si="9"/>
        <v>942.918648250606</v>
      </c>
      <c r="N44" s="29">
        <f t="shared" si="9"/>
        <v>975.77560466266789</v>
      </c>
      <c r="O44" s="29">
        <f t="shared" si="9"/>
        <v>1015.6846079014232</v>
      </c>
      <c r="P44" s="29">
        <f t="shared" si="9"/>
        <v>1095.2508502159915</v>
      </c>
      <c r="Q44" s="30">
        <f>SUM(E44:P44)</f>
        <v>12134.53</v>
      </c>
    </row>
    <row r="45" spans="1:17" x14ac:dyDescent="0.2">
      <c r="A45" s="3">
        <f t="shared" si="0"/>
        <v>37</v>
      </c>
    </row>
    <row r="46" spans="1:17" x14ac:dyDescent="0.2">
      <c r="A46" s="3">
        <f t="shared" si="0"/>
        <v>38</v>
      </c>
      <c r="B46" s="26" t="str">
        <f>B21</f>
        <v>Schedule 40</v>
      </c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0"/>
    </row>
    <row r="47" spans="1:17" x14ac:dyDescent="0.2">
      <c r="A47" s="3">
        <f t="shared" si="0"/>
        <v>39</v>
      </c>
      <c r="B47" s="3"/>
      <c r="C47" s="2" t="s">
        <v>88</v>
      </c>
      <c r="D47" s="3" t="str">
        <f>$D$35</f>
        <v>JAP-10 Page 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0">
        <f>'Exh. JAP-10 Page 2'!G15</f>
        <v>80137.850000000006</v>
      </c>
    </row>
    <row r="48" spans="1:17" x14ac:dyDescent="0.2">
      <c r="A48" s="3">
        <f t="shared" si="0"/>
        <v>40</v>
      </c>
      <c r="B48" s="3"/>
      <c r="C48" s="2" t="s">
        <v>87</v>
      </c>
      <c r="D48" s="3" t="str">
        <f>"("&amp;A$23&amp;") x ("&amp;A47&amp;")"</f>
        <v>(15) x (39)</v>
      </c>
      <c r="E48" s="29">
        <f t="shared" ref="E48:P48" si="10">$Q47*E$23</f>
        <v>6280.5057680010095</v>
      </c>
      <c r="F48" s="29">
        <f t="shared" si="10"/>
        <v>5716.6147514596851</v>
      </c>
      <c r="G48" s="29">
        <f t="shared" si="10"/>
        <v>5866.7408726930262</v>
      </c>
      <c r="H48" s="29">
        <f t="shared" si="10"/>
        <v>6467.3811414699985</v>
      </c>
      <c r="I48" s="29">
        <f t="shared" si="10"/>
        <v>6709.7534162079155</v>
      </c>
      <c r="J48" s="29">
        <f t="shared" si="10"/>
        <v>7702.529783753942</v>
      </c>
      <c r="K48" s="29">
        <f t="shared" si="10"/>
        <v>7335.983981613409</v>
      </c>
      <c r="L48" s="29">
        <f t="shared" si="10"/>
        <v>7255.0318804923181</v>
      </c>
      <c r="M48" s="29">
        <f t="shared" si="10"/>
        <v>6946.5323609497191</v>
      </c>
      <c r="N48" s="29">
        <f t="shared" si="10"/>
        <v>6784.480113687323</v>
      </c>
      <c r="O48" s="29">
        <f t="shared" si="10"/>
        <v>6262.1536777138172</v>
      </c>
      <c r="P48" s="29">
        <f t="shared" si="10"/>
        <v>6810.1422519578382</v>
      </c>
      <c r="Q48" s="30">
        <f>SUM(E48:P48)</f>
        <v>80137.849999999991</v>
      </c>
    </row>
    <row r="49" spans="1:17" x14ac:dyDescent="0.2">
      <c r="A49" s="3">
        <f t="shared" si="0"/>
        <v>41</v>
      </c>
    </row>
    <row r="50" spans="1:17" x14ac:dyDescent="0.2">
      <c r="A50" s="3">
        <f t="shared" si="0"/>
        <v>42</v>
      </c>
      <c r="B50" s="26" t="str">
        <f>B25</f>
        <v>Schedules 12 &amp; 26</v>
      </c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0"/>
    </row>
    <row r="51" spans="1:17" x14ac:dyDescent="0.2">
      <c r="A51" s="3">
        <f t="shared" si="0"/>
        <v>43</v>
      </c>
      <c r="B51" s="3"/>
      <c r="C51" s="2" t="s">
        <v>88</v>
      </c>
      <c r="D51" s="3" t="str">
        <f>$D$35</f>
        <v>JAP-10 Page 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0">
        <f>'Exh. JAP-10 Page 2'!H15</f>
        <v>60696.67</v>
      </c>
    </row>
    <row r="52" spans="1:17" x14ac:dyDescent="0.2">
      <c r="A52" s="3">
        <f t="shared" si="0"/>
        <v>44</v>
      </c>
      <c r="B52" s="3"/>
      <c r="C52" s="2" t="s">
        <v>87</v>
      </c>
      <c r="D52" s="3" t="str">
        <f>"("&amp;A$27&amp;") x ("&amp;A51&amp;")"</f>
        <v>(19) x (43)</v>
      </c>
      <c r="E52" s="29">
        <f t="shared" ref="E52:P52" si="11">$Q51*E$27</f>
        <v>5960.6550762368215</v>
      </c>
      <c r="F52" s="29">
        <f t="shared" si="11"/>
        <v>6202.687128015933</v>
      </c>
      <c r="G52" s="29">
        <f t="shared" si="11"/>
        <v>5799.1259731281807</v>
      </c>
      <c r="H52" s="29">
        <f t="shared" si="11"/>
        <v>4899.7352584519122</v>
      </c>
      <c r="I52" s="29">
        <f t="shared" si="11"/>
        <v>4004.3126324168984</v>
      </c>
      <c r="J52" s="29">
        <f t="shared" si="11"/>
        <v>4088.7823350200329</v>
      </c>
      <c r="K52" s="29">
        <f t="shared" si="11"/>
        <v>4117.7455114462819</v>
      </c>
      <c r="L52" s="29">
        <f t="shared" si="11"/>
        <v>4283.7458883350118</v>
      </c>
      <c r="M52" s="29">
        <f t="shared" si="11"/>
        <v>4298.889492009308</v>
      </c>
      <c r="N52" s="29">
        <f t="shared" si="11"/>
        <v>5035.3469901391281</v>
      </c>
      <c r="O52" s="29">
        <f t="shared" si="11"/>
        <v>5888.6168494509257</v>
      </c>
      <c r="P52" s="29">
        <f t="shared" si="11"/>
        <v>6117.0268653495632</v>
      </c>
      <c r="Q52" s="30">
        <f>SUM(E52:P52)</f>
        <v>60696.67</v>
      </c>
    </row>
    <row r="53" spans="1:17" x14ac:dyDescent="0.2">
      <c r="A53" s="3">
        <f t="shared" si="0"/>
        <v>45</v>
      </c>
    </row>
    <row r="54" spans="1:17" x14ac:dyDescent="0.2">
      <c r="A54" s="3">
        <f t="shared" si="0"/>
        <v>46</v>
      </c>
      <c r="B54" s="26" t="str">
        <f>B29</f>
        <v>Schedules 10 &amp; 31</v>
      </c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0"/>
    </row>
    <row r="55" spans="1:17" x14ac:dyDescent="0.2">
      <c r="A55" s="3">
        <f t="shared" si="0"/>
        <v>47</v>
      </c>
      <c r="B55" s="3"/>
      <c r="C55" s="2" t="s">
        <v>88</v>
      </c>
      <c r="D55" s="3" t="str">
        <f>$D$35</f>
        <v>JAP-10 Page 2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0">
        <f>'Exh. JAP-10 Page 2'!I15</f>
        <v>67717.19</v>
      </c>
    </row>
    <row r="56" spans="1:17" x14ac:dyDescent="0.2">
      <c r="A56" s="3">
        <f t="shared" si="0"/>
        <v>48</v>
      </c>
      <c r="B56" s="3"/>
      <c r="C56" s="2" t="s">
        <v>87</v>
      </c>
      <c r="D56" s="3" t="str">
        <f>"("&amp;A$31&amp;") x ("&amp;A55&amp;")"</f>
        <v>(23) x (47)</v>
      </c>
      <c r="E56" s="29">
        <f t="shared" ref="E56:P56" si="12">$Q55*E$31</f>
        <v>6842.8681345605246</v>
      </c>
      <c r="F56" s="29">
        <f t="shared" si="12"/>
        <v>6855.3981725641497</v>
      </c>
      <c r="G56" s="29">
        <f t="shared" si="12"/>
        <v>6232.6544193453874</v>
      </c>
      <c r="H56" s="29">
        <f t="shared" si="12"/>
        <v>5992.3901842420864</v>
      </c>
      <c r="I56" s="29">
        <f t="shared" si="12"/>
        <v>4513.640395638783</v>
      </c>
      <c r="J56" s="29">
        <f t="shared" si="12"/>
        <v>4633.7908825114109</v>
      </c>
      <c r="K56" s="29">
        <f t="shared" si="12"/>
        <v>4323.6108506690189</v>
      </c>
      <c r="L56" s="29">
        <f t="shared" si="12"/>
        <v>4976.3981686215475</v>
      </c>
      <c r="M56" s="29">
        <f t="shared" si="12"/>
        <v>4596.1380966995539</v>
      </c>
      <c r="N56" s="29">
        <f t="shared" si="12"/>
        <v>5671.1150825289451</v>
      </c>
      <c r="O56" s="29">
        <f t="shared" si="12"/>
        <v>6369.6182376544066</v>
      </c>
      <c r="P56" s="29">
        <f t="shared" si="12"/>
        <v>6709.5673749641892</v>
      </c>
      <c r="Q56" s="30">
        <f>SUM(E56:P56)</f>
        <v>67717.190000000017</v>
      </c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18C5381B97B74FB7381FD1FE034BA9" ma:contentTypeVersion="76" ma:contentTypeDescription="" ma:contentTypeScope="" ma:versionID="2411dd9ec9a17a4dd5d03dd903dafd7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2018-06-15T07:00:00+00:00</OpenedDate>
    <SignificantOrder xmlns="dc463f71-b30c-4ab2-9473-d307f9d35888">false</SignificantOrder>
    <Date1 xmlns="dc463f71-b30c-4ab2-9473-d307f9d35888">2018-06-15T07:00:00+00:00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180532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CA3FE67-B58C-45FA-8DBB-56987CE092D2}"/>
</file>

<file path=customXml/itemProps2.xml><?xml version="1.0" encoding="utf-8"?>
<ds:datastoreItem xmlns:ds="http://schemas.openxmlformats.org/officeDocument/2006/customXml" ds:itemID="{DBBF6D35-2BA6-40DF-8EB0-C7192C0C1201}"/>
</file>

<file path=customXml/itemProps3.xml><?xml version="1.0" encoding="utf-8"?>
<ds:datastoreItem xmlns:ds="http://schemas.openxmlformats.org/officeDocument/2006/customXml" ds:itemID="{D66766D5-B54B-4D18-9056-6D3019D1392B}"/>
</file>

<file path=customXml/itemProps4.xml><?xml version="1.0" encoding="utf-8"?>
<ds:datastoreItem xmlns:ds="http://schemas.openxmlformats.org/officeDocument/2006/customXml" ds:itemID="{75B0C6BB-9DA8-45FE-8771-E9D47D3258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Exh. JAP-10 Page 1</vt:lpstr>
      <vt:lpstr>Exh. JAP-10 Page 2</vt:lpstr>
      <vt:lpstr>Exh. JAP-10 Page 3</vt:lpstr>
      <vt:lpstr>Exh. JAP-10 Page 3a</vt:lpstr>
      <vt:lpstr>Exh. JAP-10 Page 4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dcterms:created xsi:type="dcterms:W3CDTF">2018-06-14T22:24:17Z</dcterms:created>
  <dcterms:modified xsi:type="dcterms:W3CDTF">2018-06-14T22:25:27Z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0x0101006E56B4D1795A2E4DB2F0B01679ED314A005718C5381B97B74FB7381FD1FE034BA9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