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200" windowHeight="5310"/>
  </bookViews>
  <sheets>
    <sheet name="Summary 2013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45621"/>
</workbook>
</file>

<file path=xl/calcChain.xml><?xml version="1.0" encoding="utf-8"?>
<calcChain xmlns="http://schemas.openxmlformats.org/spreadsheetml/2006/main">
  <c r="F33" i="3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9" i="3" l="1"/>
  <c r="C9" i="3" l="1"/>
  <c r="D9" i="3" s="1"/>
  <c r="B10" i="4"/>
  <c r="B9" i="4"/>
  <c r="B8" i="4"/>
  <c r="B6" i="4"/>
  <c r="B5" i="4"/>
  <c r="B4" i="4"/>
  <c r="B13" i="3"/>
  <c r="C13" i="3" s="1"/>
  <c r="B6" i="3"/>
  <c r="C6" i="3" s="1"/>
  <c r="B7" i="3"/>
  <c r="B8" i="3"/>
  <c r="B10" i="3"/>
  <c r="C10" i="3" s="1"/>
  <c r="D10" i="3" s="1"/>
  <c r="B11" i="3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D35" i="4" s="1"/>
  <c r="B36" i="4"/>
  <c r="D36" i="4" s="1"/>
  <c r="B37" i="4"/>
  <c r="B38" i="4"/>
  <c r="B39" i="4"/>
  <c r="D39" i="4" s="1"/>
  <c r="B40" i="4"/>
  <c r="B41" i="4"/>
  <c r="B42" i="4"/>
  <c r="B3" i="4"/>
  <c r="D13" i="3" l="1"/>
  <c r="F44" i="4"/>
  <c r="B7" i="4"/>
  <c r="D4" i="4" l="1"/>
  <c r="D37" i="4" l="1"/>
  <c r="D38" i="4"/>
  <c r="D40" i="4"/>
  <c r="D41" i="4"/>
  <c r="D42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7" i="3"/>
  <c r="D7" i="3" s="1"/>
  <c r="C8" i="3"/>
  <c r="D8" i="3" s="1"/>
  <c r="D22" i="4" l="1"/>
  <c r="D10" i="4"/>
  <c r="D9" i="4"/>
  <c r="D8" i="4"/>
  <c r="D7" i="4"/>
  <c r="D6" i="4"/>
  <c r="D5" i="4"/>
  <c r="B44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2" i="3"/>
  <c r="C11" i="3"/>
  <c r="F10" i="1" l="1"/>
  <c r="F12" i="1"/>
  <c r="F11" i="1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2" i="3"/>
  <c r="D11" i="3"/>
  <c r="D43" i="4"/>
  <c r="D34" i="4"/>
  <c r="D33" i="4"/>
  <c r="D32" i="4"/>
  <c r="D31" i="4"/>
  <c r="D30" i="4"/>
  <c r="D29" i="4"/>
  <c r="D28" i="4"/>
  <c r="D27" i="4"/>
  <c r="D26" i="4"/>
  <c r="D25" i="4"/>
  <c r="D24" i="4"/>
  <c r="D23" i="4"/>
  <c r="E21" i="1" l="1"/>
  <c r="E20" i="1"/>
  <c r="D33" i="3"/>
  <c r="G21" i="1" s="1"/>
  <c r="D44" i="4"/>
  <c r="G20" i="1" s="1"/>
  <c r="F20" i="1" l="1"/>
  <c r="F21" i="1"/>
  <c r="G22" i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<sst xmlns="http://schemas.openxmlformats.org/spreadsheetml/2006/main" count="220" uniqueCount="135">
  <si>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</si>
  <si>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</si>
  <si>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</si>
  <si>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</si>
  <si>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</si>
  <si>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</si>
  <si>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</si>
  <si>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</si>
  <si>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</si>
  <si>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</si>
  <si>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</si>
  <si>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</si>
  <si>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</si>
  <si>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</si>
  <si>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</si>
  <si>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</si>
  <si>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</si>
  <si>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</si>
  <si>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</si>
  <si>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</si>
  <si>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</si>
  <si>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</si>
  <si>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</si>
  <si>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</si>
  <si>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</si>
  <si>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</si>
  <si>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</si>
  <si>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</si>
  <si>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</si>
  <si>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</si>
  <si>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</si>
  <si>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</si>
  <si>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</si>
  <si>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</si>
  <si>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</si>
  <si>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</si>
  <si>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</si>
  <si>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</si>
  <si>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</si>
  <si>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</si>
  <si>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</si>
  <si>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</si>
  <si>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</si>
  <si>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Summary Energy and Emissions Intensity Report - 2013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</si>
  <si>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</si>
  <si>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</si>
  <si>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</si>
  <si>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</si>
  <si>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</si>
  <si>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</si>
  <si>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</si>
  <si>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</si>
  <si>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</si>
  <si>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</si>
  <si>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</si>
  <si>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</si>
  <si>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</si>
  <si>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</si>
  <si>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</si>
  <si>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</si>
  <si>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</si>
  <si>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</si>
  <si>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</si>
  <si>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</si>
  <si>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</si>
  <si>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</si>
  <si>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</si>
  <si>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</si>
  <si>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</si>
  <si>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</si>
  <si>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</si>
  <si>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</si>
  <si>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</si>
  <si>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</si>
  <si>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</si>
  <si>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</si>
  <si>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</si>
  <si>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</si>
  <si>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</si>
  <si>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</si>
  <si>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</si>
  <si>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</si>
  <si>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</si>
  <si>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</si>
  <si>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</si>
  <si>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</si>
  <si>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</si>
  <si>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</si>
  <si>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</si>
  <si>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</si>
  <si>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</si>
  <si>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</si>
  <si>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</si>
  <si>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2013 Washington - WCA Allocation Factor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</si>
  <si>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</si>
  <si>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</si>
  <si>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</si>
  <si>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</si>
  <si>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</si>
  <si>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</si>
  <si>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t>Annual (Unallocated) MWh 2013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</si>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</sst>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3" formatCode="_-* #,##0\ &quot;F&quot;_-;\-* #,##0\ &quot;F&quot;_-;_-* &quot;-&quot;\ &quot;F&quot;_-;_-@_-"/>
    <numFmt numFmtId="174" formatCode="mmmm\ d\,\ yyyy"/>
    <numFmt numFmtId="175" formatCode="#,##0.000;[Red]\-#,##0.000"/>
    <numFmt numFmtId="176" formatCode="_(* #,##0_);[Red]_(* \(#,##0\);_(* &quot;-&quot;_);_(@_)"/>
    <numFmt numFmtId="177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4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5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7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0" fontId="12" fillId="0" borderId="0"/>
  </cellStyleXfs>
  <cellXfs count="15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37" fontId="0" fillId="0" borderId="0" xfId="0" applyNumberFormat="1" applyFont="1" applyAlignment="1">
      <alignment horizontal="center"/>
    </xf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165" fontId="34" fillId="2" borderId="5" xfId="1" applyNumberFormat="1" applyFont="1" applyFill="1" applyBorder="1"/>
    <xf numFmtId="165" fontId="34" fillId="0" borderId="5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34" fillId="0" borderId="2" xfId="0" applyNumberFormat="1" applyFont="1" applyBorder="1" applyAlignment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6" xfId="0" applyNumberFormat="1" applyBorder="1"/>
  </cellXfs>
  <cellStyles count="1055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1 4" xfId="1054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L12" sqref="L1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43</v>
      </c>
    </row>
    <row r="2" spans="2:8" ht="15.75" thickBot="1"/>
    <row r="3" spans="2:8">
      <c r="B3" s="47"/>
      <c r="C3" s="48" t="s">
        <v>14</v>
      </c>
      <c r="D3" s="49" t="s">
        <v>42</v>
      </c>
      <c r="E3" s="52"/>
      <c r="F3" s="50"/>
    </row>
    <row r="4" spans="2:8">
      <c r="B4" s="149" t="s">
        <v>15</v>
      </c>
      <c r="C4" s="151"/>
      <c r="D4" s="29">
        <v>2013</v>
      </c>
      <c r="E4" s="55" t="s">
        <v>38</v>
      </c>
      <c r="F4" s="51"/>
    </row>
    <row r="5" spans="2:8" ht="15.75" thickBot="1">
      <c r="B5" s="152" t="s">
        <v>20</v>
      </c>
      <c r="C5" s="153"/>
      <c r="D5" s="142">
        <v>303352</v>
      </c>
      <c r="E5" s="143">
        <f>+E15/D5</f>
        <v>15.072955352388602</v>
      </c>
    </row>
    <row r="6" spans="2:8">
      <c r="B6" s="5"/>
      <c r="C6" s="5"/>
      <c r="D6" s="14"/>
      <c r="F6" s="13"/>
    </row>
    <row r="7" spans="2:8" ht="19.5" thickBot="1">
      <c r="B7" s="5"/>
      <c r="C7" s="45" t="s">
        <v>35</v>
      </c>
      <c r="D7" s="14"/>
      <c r="F7" s="13"/>
    </row>
    <row r="8" spans="2:8">
      <c r="B8" s="33"/>
      <c r="C8" s="34"/>
      <c r="D8" s="34"/>
      <c r="E8" s="34"/>
      <c r="F8" s="34"/>
      <c r="G8" s="35" t="s">
        <v>19</v>
      </c>
      <c r="H8" s="68" t="s">
        <v>39</v>
      </c>
    </row>
    <row r="9" spans="2:8">
      <c r="B9" s="36"/>
      <c r="C9" s="9"/>
      <c r="D9" s="9"/>
      <c r="E9" s="11" t="s">
        <v>13</v>
      </c>
      <c r="F9" s="23" t="s">
        <v>27</v>
      </c>
      <c r="G9" s="16" t="s">
        <v>34</v>
      </c>
      <c r="H9" s="69" t="s">
        <v>19</v>
      </c>
    </row>
    <row r="10" spans="2:8">
      <c r="B10" s="149" t="s">
        <v>11</v>
      </c>
      <c r="C10" s="150"/>
      <c r="D10" s="151"/>
      <c r="E10" s="53">
        <v>1816882.8856735041</v>
      </c>
      <c r="F10" s="10">
        <f>+E10/E15</f>
        <v>0.39735772336567465</v>
      </c>
      <c r="G10" s="64">
        <v>104927.91666666701</v>
      </c>
      <c r="H10" s="70">
        <f>+E10/G10</f>
        <v>17.315533781589725</v>
      </c>
    </row>
    <row r="11" spans="2:8">
      <c r="B11" s="149" t="s">
        <v>16</v>
      </c>
      <c r="C11" s="150"/>
      <c r="D11" s="151"/>
      <c r="E11" s="53">
        <v>1679951.13453778</v>
      </c>
      <c r="F11" s="10">
        <f>+E11/E15</f>
        <v>0.36741033968078912</v>
      </c>
      <c r="G11" s="65">
        <v>16952.75</v>
      </c>
      <c r="H11" s="70">
        <f>+E11/G11</f>
        <v>99.096083793943748</v>
      </c>
    </row>
    <row r="12" spans="2:8">
      <c r="B12" s="149" t="s">
        <v>17</v>
      </c>
      <c r="C12" s="150"/>
      <c r="D12" s="151"/>
      <c r="E12" s="53">
        <v>885372.93737482408</v>
      </c>
      <c r="F12" s="10">
        <f>+E12/E15</f>
        <v>0.19363371051537373</v>
      </c>
      <c r="G12" s="66">
        <v>570.83333333333303</v>
      </c>
      <c r="H12" s="70">
        <f>+E12/G12</f>
        <v>1551.0182844522474</v>
      </c>
    </row>
    <row r="13" spans="2:8">
      <c r="B13" s="149" t="s">
        <v>40</v>
      </c>
      <c r="C13" s="150"/>
      <c r="D13" s="151"/>
      <c r="E13" s="60">
        <v>180075.92599263685</v>
      </c>
      <c r="F13" s="10">
        <f>+E13/E15</f>
        <v>3.9383143817150981E-2</v>
      </c>
      <c r="G13" s="66">
        <v>5161.5</v>
      </c>
      <c r="H13" s="70">
        <f>+E13/G13</f>
        <v>34.888293324157097</v>
      </c>
    </row>
    <row r="14" spans="2:8">
      <c r="B14" s="154" t="s">
        <v>41</v>
      </c>
      <c r="C14" s="155"/>
      <c r="D14" s="156"/>
      <c r="E14" s="60">
        <v>10128.268479042375</v>
      </c>
      <c r="F14" s="10">
        <f>+E14/E15</f>
        <v>2.2150826210114998E-3</v>
      </c>
      <c r="G14" s="66">
        <v>251.25</v>
      </c>
      <c r="H14" s="70">
        <f>+E14/G14</f>
        <v>40.311516334497014</v>
      </c>
    </row>
    <row r="15" spans="2:8" ht="15.75" thickBot="1">
      <c r="B15" s="38"/>
      <c r="C15" s="61" t="s">
        <v>12</v>
      </c>
      <c r="D15" s="62"/>
      <c r="E15" s="54">
        <v>4572411.1520577874</v>
      </c>
      <c r="F15" s="63"/>
      <c r="G15" s="67"/>
      <c r="H15" s="71"/>
    </row>
    <row r="17" spans="2:9" ht="19.5" thickBot="1">
      <c r="C17" s="46" t="s">
        <v>36</v>
      </c>
    </row>
    <row r="18" spans="2:9">
      <c r="B18" s="33"/>
      <c r="C18" s="34"/>
      <c r="D18" s="34"/>
      <c r="E18" s="34"/>
      <c r="F18" s="35" t="s">
        <v>28</v>
      </c>
      <c r="G18" s="40" t="s">
        <v>5</v>
      </c>
      <c r="H18" s="41"/>
    </row>
    <row r="19" spans="2:9" ht="18">
      <c r="B19" s="42"/>
      <c r="C19" s="5"/>
      <c r="D19" s="5"/>
      <c r="E19" s="23" t="s">
        <v>18</v>
      </c>
      <c r="F19" s="16" t="s">
        <v>29</v>
      </c>
      <c r="G19" s="12" t="s">
        <v>8</v>
      </c>
      <c r="H19" s="37"/>
    </row>
    <row r="20" spans="2:9" ht="15.75" thickBot="1">
      <c r="B20" s="149" t="s">
        <v>32</v>
      </c>
      <c r="C20" s="150"/>
      <c r="D20" s="151"/>
      <c r="E20" s="144">
        <f>+'Known Resources'!B44</f>
        <v>4256069.5704673836</v>
      </c>
      <c r="F20" s="10">
        <f>+E20/(E20+E21)</f>
        <v>0.9254986734410493</v>
      </c>
      <c r="G20" s="144">
        <f>+'Known Resources'!D44</f>
        <v>2881201.2321352335</v>
      </c>
      <c r="H20" s="145"/>
    </row>
    <row r="21" spans="2:9" ht="18">
      <c r="B21" s="149" t="s">
        <v>33</v>
      </c>
      <c r="C21" s="150"/>
      <c r="D21" s="151"/>
      <c r="E21" s="146">
        <f>+'Unknown Resources'!B33</f>
        <v>342607.54556035629</v>
      </c>
      <c r="F21" s="44">
        <f>+E21/(E20+E21)</f>
        <v>7.4501326558950712E-2</v>
      </c>
      <c r="G21" s="147">
        <f>+'Unknown Resources'!D33</f>
        <v>193937.29255893655</v>
      </c>
      <c r="H21" s="58" t="s">
        <v>37</v>
      </c>
    </row>
    <row r="22" spans="2:9" ht="18.75" thickBot="1">
      <c r="B22" s="38"/>
      <c r="C22" s="39"/>
      <c r="D22" s="39"/>
      <c r="E22" s="56">
        <f>+D4</f>
        <v>2013</v>
      </c>
      <c r="F22" s="43" t="s">
        <v>4</v>
      </c>
      <c r="G22" s="57">
        <f>SUM(G20:G21)</f>
        <v>3075138.5246941699</v>
      </c>
      <c r="H22" s="59">
        <f>+G22/H24</f>
        <v>1.2818001435110362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4" sqref="F4:F43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8">
        <f>+'Summary 2013'!D4</f>
        <v>2013</v>
      </c>
      <c r="C1" s="1"/>
      <c r="D1" s="1"/>
      <c r="E1" s="80"/>
      <c r="F1" s="80"/>
    </row>
    <row r="2" spans="1:7" ht="18.75">
      <c r="A2" s="2"/>
      <c r="B2" s="7" t="s">
        <v>30</v>
      </c>
      <c r="C2" s="7">
        <f>+'Summary 2013'!D4</f>
        <v>2013</v>
      </c>
      <c r="D2" s="7" t="s">
        <v>5</v>
      </c>
      <c r="E2" s="80"/>
      <c r="F2" s="80"/>
    </row>
    <row r="3" spans="1:7" ht="19.5">
      <c r="A3" s="4" t="s">
        <v>0</v>
      </c>
      <c r="B3" s="8">
        <f>+'Summary 2013'!D4</f>
        <v>2013</v>
      </c>
      <c r="C3" s="8" t="s">
        <v>7</v>
      </c>
      <c r="D3" s="8" t="s">
        <v>8</v>
      </c>
      <c r="E3" s="6"/>
      <c r="F3" s="80" t="s">
        <v>100</v>
      </c>
    </row>
    <row r="4" spans="1:7">
      <c r="A4" s="76" t="s">
        <v>48</v>
      </c>
      <c r="B4" s="77">
        <f t="shared" ref="B4:B42" si="0">F4*$B$46</f>
        <v>51431.394033211276</v>
      </c>
      <c r="C4" s="77">
        <v>2233.9750051535348</v>
      </c>
      <c r="D4" s="100">
        <f>(+B4*C4)/2000</f>
        <v>57448.224375198319</v>
      </c>
      <c r="E4" s="80" t="s">
        <v>86</v>
      </c>
      <c r="F4" s="82">
        <v>222792.36225069754</v>
      </c>
    </row>
    <row r="5" spans="1:7">
      <c r="A5" s="76" t="s">
        <v>47</v>
      </c>
      <c r="B5" s="77">
        <f t="shared" si="0"/>
        <v>2204917.9478941727</v>
      </c>
      <c r="C5" s="77">
        <v>2161.1783486763397</v>
      </c>
      <c r="D5" s="100">
        <f t="shared" ref="D5:D20" si="1">(+B5*C5)/2000</f>
        <v>2382610.464798376</v>
      </c>
      <c r="E5" s="80" t="s">
        <v>86</v>
      </c>
      <c r="F5" s="82">
        <v>9551342.8600261323</v>
      </c>
      <c r="G5" s="74"/>
    </row>
    <row r="6" spans="1:7">
      <c r="A6" s="76" t="s">
        <v>46</v>
      </c>
      <c r="B6" s="77">
        <f t="shared" si="0"/>
        <v>386486.01070599997</v>
      </c>
      <c r="C6" s="77">
        <v>892.17466792976199</v>
      </c>
      <c r="D6" s="100">
        <f t="shared" si="1"/>
        <v>172406.51413056199</v>
      </c>
      <c r="E6" s="80" t="s">
        <v>87</v>
      </c>
      <c r="F6" s="82">
        <v>1674194</v>
      </c>
      <c r="G6" s="72"/>
    </row>
    <row r="7" spans="1:7">
      <c r="A7" s="76" t="s">
        <v>85</v>
      </c>
      <c r="B7" s="77">
        <f t="shared" si="0"/>
        <v>596936.26966999995</v>
      </c>
      <c r="C7" s="77">
        <v>900.38432069024952</v>
      </c>
      <c r="D7" s="100">
        <f t="shared" si="1"/>
        <v>268736.02883109724</v>
      </c>
      <c r="E7" s="80" t="s">
        <v>87</v>
      </c>
      <c r="F7" s="82">
        <v>2585830</v>
      </c>
    </row>
    <row r="8" spans="1:7">
      <c r="A8" s="76" t="s">
        <v>44</v>
      </c>
      <c r="B8" s="77">
        <f t="shared" si="0"/>
        <v>52462.282041999999</v>
      </c>
      <c r="C8" s="77">
        <v>0</v>
      </c>
      <c r="D8" s="100">
        <f t="shared" si="1"/>
        <v>0</v>
      </c>
      <c r="E8" s="95" t="s">
        <v>88</v>
      </c>
      <c r="F8" s="82">
        <v>227258</v>
      </c>
    </row>
    <row r="9" spans="1:7">
      <c r="A9" s="76" t="s">
        <v>45</v>
      </c>
      <c r="B9" s="77">
        <f t="shared" si="0"/>
        <v>47592.753235999997</v>
      </c>
      <c r="C9" s="77">
        <v>0</v>
      </c>
      <c r="D9" s="100">
        <f t="shared" si="1"/>
        <v>0</v>
      </c>
      <c r="E9" s="95" t="s">
        <v>88</v>
      </c>
      <c r="F9" s="82">
        <v>206164</v>
      </c>
    </row>
    <row r="10" spans="1:7">
      <c r="A10" s="76" t="s">
        <v>49</v>
      </c>
      <c r="B10" s="77">
        <f t="shared" si="0"/>
        <v>112158.44834800001</v>
      </c>
      <c r="C10" s="77">
        <v>0</v>
      </c>
      <c r="D10" s="100">
        <f t="shared" si="1"/>
        <v>0</v>
      </c>
      <c r="E10" s="95" t="s">
        <v>88</v>
      </c>
      <c r="F10" s="82">
        <v>485852</v>
      </c>
    </row>
    <row r="11" spans="1:7" s="73" customFormat="1">
      <c r="A11" s="76" t="s">
        <v>56</v>
      </c>
      <c r="B11" s="77">
        <f t="shared" si="0"/>
        <v>444.38432499999999</v>
      </c>
      <c r="C11" s="77">
        <v>0</v>
      </c>
      <c r="D11" s="100">
        <f t="shared" si="1"/>
        <v>0</v>
      </c>
      <c r="E11" s="95" t="s">
        <v>89</v>
      </c>
      <c r="F11" s="82">
        <v>1925</v>
      </c>
    </row>
    <row r="12" spans="1:7" s="73" customFormat="1">
      <c r="A12" s="76" t="s">
        <v>57</v>
      </c>
      <c r="B12" s="77">
        <f t="shared" si="0"/>
        <v>8721.0135219999993</v>
      </c>
      <c r="C12" s="77">
        <v>0</v>
      </c>
      <c r="D12" s="100">
        <f t="shared" si="1"/>
        <v>0</v>
      </c>
      <c r="E12" s="95" t="s">
        <v>89</v>
      </c>
      <c r="F12" s="82">
        <v>37778</v>
      </c>
    </row>
    <row r="13" spans="1:7" s="73" customFormat="1">
      <c r="A13" s="76" t="s">
        <v>58</v>
      </c>
      <c r="B13" s="77">
        <f t="shared" si="0"/>
        <v>9091.0644690000008</v>
      </c>
      <c r="C13" s="77">
        <v>0</v>
      </c>
      <c r="D13" s="100">
        <f t="shared" si="1"/>
        <v>0</v>
      </c>
      <c r="E13" s="95" t="s">
        <v>89</v>
      </c>
      <c r="F13" s="82">
        <v>39381</v>
      </c>
    </row>
    <row r="14" spans="1:7" s="73" customFormat="1">
      <c r="A14" s="76" t="s">
        <v>59</v>
      </c>
      <c r="B14" s="77">
        <f t="shared" si="0"/>
        <v>15600.082872999999</v>
      </c>
      <c r="C14" s="77">
        <v>0</v>
      </c>
      <c r="D14" s="100">
        <f t="shared" si="1"/>
        <v>0</v>
      </c>
      <c r="E14" s="95" t="s">
        <v>89</v>
      </c>
      <c r="F14" s="82">
        <v>67577</v>
      </c>
    </row>
    <row r="15" spans="1:7" s="73" customFormat="1">
      <c r="A15" s="76" t="s">
        <v>60</v>
      </c>
      <c r="B15" s="77">
        <f t="shared" si="0"/>
        <v>19301.054040999999</v>
      </c>
      <c r="C15" s="77">
        <v>0</v>
      </c>
      <c r="D15" s="100">
        <f t="shared" si="1"/>
        <v>0</v>
      </c>
      <c r="E15" s="95" t="s">
        <v>89</v>
      </c>
      <c r="F15" s="82">
        <v>83609</v>
      </c>
    </row>
    <row r="16" spans="1:7" s="73" customFormat="1">
      <c r="A16" s="76" t="s">
        <v>61</v>
      </c>
      <c r="B16" s="77">
        <f t="shared" si="0"/>
        <v>3770.6875660000001</v>
      </c>
      <c r="C16" s="77">
        <v>0</v>
      </c>
      <c r="D16" s="100">
        <f t="shared" si="1"/>
        <v>0</v>
      </c>
      <c r="E16" s="95" t="s">
        <v>89</v>
      </c>
      <c r="F16" s="82">
        <v>16334</v>
      </c>
    </row>
    <row r="17" spans="1:6" s="73" customFormat="1">
      <c r="A17" s="76" t="s">
        <v>62</v>
      </c>
      <c r="B17" s="77">
        <f t="shared" si="0"/>
        <v>2277.0945360000001</v>
      </c>
      <c r="C17" s="77">
        <v>0</v>
      </c>
      <c r="D17" s="100">
        <f t="shared" si="1"/>
        <v>0</v>
      </c>
      <c r="E17" s="95" t="s">
        <v>89</v>
      </c>
      <c r="F17" s="82">
        <v>9864</v>
      </c>
    </row>
    <row r="18" spans="1:6" s="73" customFormat="1">
      <c r="A18" s="76" t="s">
        <v>63</v>
      </c>
      <c r="B18" s="77">
        <f t="shared" si="0"/>
        <v>3639.5653339999999</v>
      </c>
      <c r="C18" s="77">
        <v>0</v>
      </c>
      <c r="D18" s="100">
        <f t="shared" si="1"/>
        <v>0</v>
      </c>
      <c r="E18" s="95" t="s">
        <v>89</v>
      </c>
      <c r="F18" s="82">
        <v>15766</v>
      </c>
    </row>
    <row r="19" spans="1:6" s="73" customFormat="1">
      <c r="A19" s="76" t="s">
        <v>64</v>
      </c>
      <c r="B19" s="77">
        <f t="shared" si="0"/>
        <v>19702.731301</v>
      </c>
      <c r="C19" s="77">
        <v>0</v>
      </c>
      <c r="D19" s="100">
        <f t="shared" si="1"/>
        <v>0</v>
      </c>
      <c r="E19" s="95" t="s">
        <v>89</v>
      </c>
      <c r="F19" s="82">
        <v>85349</v>
      </c>
    </row>
    <row r="20" spans="1:6" s="73" customFormat="1">
      <c r="A20" s="76" t="s">
        <v>65</v>
      </c>
      <c r="B20" s="77">
        <f t="shared" si="0"/>
        <v>38513.462066</v>
      </c>
      <c r="C20" s="77">
        <v>0</v>
      </c>
      <c r="D20" s="100">
        <f t="shared" si="1"/>
        <v>0</v>
      </c>
      <c r="E20" s="95" t="s">
        <v>89</v>
      </c>
      <c r="F20" s="82">
        <v>166834</v>
      </c>
    </row>
    <row r="21" spans="1:6" s="73" customFormat="1">
      <c r="A21" s="76" t="s">
        <v>66</v>
      </c>
      <c r="B21" s="77">
        <f t="shared" si="0"/>
        <v>28599.420912000001</v>
      </c>
      <c r="C21" s="77">
        <v>0</v>
      </c>
      <c r="D21" s="100"/>
      <c r="E21" s="95" t="s">
        <v>89</v>
      </c>
      <c r="F21" s="82">
        <v>123888</v>
      </c>
    </row>
    <row r="22" spans="1:6">
      <c r="A22" s="76" t="s">
        <v>67</v>
      </c>
      <c r="B22" s="77">
        <f t="shared" si="0"/>
        <v>34627.580848999998</v>
      </c>
      <c r="C22" s="77">
        <v>0</v>
      </c>
      <c r="D22" s="100">
        <f t="shared" ref="D22:D36" si="2">(+B22*C22)/2000</f>
        <v>0</v>
      </c>
      <c r="E22" s="95" t="s">
        <v>89</v>
      </c>
      <c r="F22" s="82">
        <v>150001</v>
      </c>
    </row>
    <row r="23" spans="1:6">
      <c r="A23" s="76" t="s">
        <v>68</v>
      </c>
      <c r="B23" s="77">
        <f t="shared" si="0"/>
        <v>106387.223348</v>
      </c>
      <c r="C23" s="77">
        <v>0</v>
      </c>
      <c r="D23" s="100">
        <f t="shared" si="2"/>
        <v>0</v>
      </c>
      <c r="E23" s="95" t="s">
        <v>89</v>
      </c>
      <c r="F23" s="82">
        <v>460852</v>
      </c>
    </row>
    <row r="24" spans="1:6">
      <c r="A24" s="76" t="s">
        <v>69</v>
      </c>
      <c r="B24" s="77">
        <f t="shared" si="0"/>
        <v>4799.1198610000001</v>
      </c>
      <c r="C24" s="77">
        <v>0</v>
      </c>
      <c r="D24" s="100">
        <f t="shared" si="2"/>
        <v>0</v>
      </c>
      <c r="E24" s="95" t="s">
        <v>89</v>
      </c>
      <c r="F24" s="82">
        <v>20789</v>
      </c>
    </row>
    <row r="25" spans="1:6">
      <c r="A25" s="76" t="s">
        <v>79</v>
      </c>
      <c r="B25" s="77">
        <f t="shared" si="0"/>
        <v>49664.623011000003</v>
      </c>
      <c r="C25" s="77">
        <v>0</v>
      </c>
      <c r="D25" s="100">
        <f t="shared" si="2"/>
        <v>0</v>
      </c>
      <c r="E25" s="95" t="s">
        <v>89</v>
      </c>
      <c r="F25" s="82">
        <v>215139</v>
      </c>
    </row>
    <row r="26" spans="1:6">
      <c r="A26" s="76" t="s">
        <v>78</v>
      </c>
      <c r="B26" s="77">
        <f t="shared" si="0"/>
        <v>7789.9995049999998</v>
      </c>
      <c r="C26" s="77">
        <v>0</v>
      </c>
      <c r="D26" s="100">
        <f t="shared" si="2"/>
        <v>0</v>
      </c>
      <c r="E26" s="95" t="s">
        <v>89</v>
      </c>
      <c r="F26" s="82">
        <v>33745</v>
      </c>
    </row>
    <row r="27" spans="1:6">
      <c r="A27" s="76" t="s">
        <v>77</v>
      </c>
      <c r="B27" s="77">
        <f t="shared" si="0"/>
        <v>964.487122</v>
      </c>
      <c r="C27" s="77">
        <v>0</v>
      </c>
      <c r="D27" s="100">
        <f t="shared" si="2"/>
        <v>0</v>
      </c>
      <c r="E27" s="95" t="s">
        <v>89</v>
      </c>
      <c r="F27" s="82">
        <v>4178</v>
      </c>
    </row>
    <row r="28" spans="1:6">
      <c r="A28" s="76" t="s">
        <v>76</v>
      </c>
      <c r="B28" s="77">
        <f t="shared" si="0"/>
        <v>12262.468031</v>
      </c>
      <c r="C28" s="77">
        <v>0</v>
      </c>
      <c r="D28" s="100">
        <f t="shared" si="2"/>
        <v>0</v>
      </c>
      <c r="E28" s="95" t="s">
        <v>89</v>
      </c>
      <c r="F28" s="82">
        <v>53119</v>
      </c>
    </row>
    <row r="29" spans="1:6">
      <c r="A29" s="76" t="s">
        <v>75</v>
      </c>
      <c r="B29" s="77">
        <f t="shared" si="0"/>
        <v>10568.728918000001</v>
      </c>
      <c r="C29" s="77">
        <v>0</v>
      </c>
      <c r="D29" s="100">
        <f t="shared" si="2"/>
        <v>0</v>
      </c>
      <c r="E29" s="95" t="s">
        <v>89</v>
      </c>
      <c r="F29" s="82">
        <v>45782</v>
      </c>
    </row>
    <row r="30" spans="1:6">
      <c r="A30" s="76" t="s">
        <v>74</v>
      </c>
      <c r="B30" s="77">
        <f t="shared" si="0"/>
        <v>132621.13455700001</v>
      </c>
      <c r="C30" s="77">
        <v>0</v>
      </c>
      <c r="D30" s="100">
        <f t="shared" si="2"/>
        <v>0</v>
      </c>
      <c r="E30" s="95" t="s">
        <v>89</v>
      </c>
      <c r="F30" s="82">
        <v>574493</v>
      </c>
    </row>
    <row r="31" spans="1:6">
      <c r="A31" s="76" t="s">
        <v>73</v>
      </c>
      <c r="B31" s="77">
        <f t="shared" si="0"/>
        <v>45222.857402000001</v>
      </c>
      <c r="C31" s="77">
        <v>0</v>
      </c>
      <c r="D31" s="100">
        <f t="shared" si="2"/>
        <v>0</v>
      </c>
      <c r="E31" s="95" t="s">
        <v>89</v>
      </c>
      <c r="F31" s="82">
        <v>195898</v>
      </c>
    </row>
    <row r="32" spans="1:6">
      <c r="A32" s="76" t="s">
        <v>72</v>
      </c>
      <c r="B32" s="77">
        <f t="shared" si="0"/>
        <v>1232.7336600000001</v>
      </c>
      <c r="C32" s="77">
        <v>0</v>
      </c>
      <c r="D32" s="100">
        <f t="shared" si="2"/>
        <v>0</v>
      </c>
      <c r="E32" s="95" t="s">
        <v>89</v>
      </c>
      <c r="F32" s="82">
        <v>5340</v>
      </c>
    </row>
    <row r="33" spans="1:6">
      <c r="A33" s="76" t="s">
        <v>71</v>
      </c>
      <c r="B33" s="77">
        <f t="shared" si="0"/>
        <v>213.76617400000001</v>
      </c>
      <c r="C33" s="77">
        <v>0</v>
      </c>
      <c r="D33" s="100">
        <f t="shared" si="2"/>
        <v>0</v>
      </c>
      <c r="E33" s="95" t="s">
        <v>89</v>
      </c>
      <c r="F33" s="82">
        <v>926</v>
      </c>
    </row>
    <row r="34" spans="1:6">
      <c r="A34" s="76" t="s">
        <v>70</v>
      </c>
      <c r="B34" s="77">
        <f t="shared" si="0"/>
        <v>116875.38596499999</v>
      </c>
      <c r="C34" s="77">
        <v>0</v>
      </c>
      <c r="D34" s="100">
        <f t="shared" si="2"/>
        <v>0</v>
      </c>
      <c r="E34" s="95" t="s">
        <v>89</v>
      </c>
      <c r="F34" s="82">
        <v>506285</v>
      </c>
    </row>
    <row r="35" spans="1:6" s="74" customFormat="1">
      <c r="A35" s="76" t="s">
        <v>84</v>
      </c>
      <c r="B35" s="77">
        <f t="shared" si="0"/>
        <v>1489.8994459999999</v>
      </c>
      <c r="C35" s="77">
        <v>0</v>
      </c>
      <c r="D35" s="100">
        <f t="shared" si="2"/>
        <v>0</v>
      </c>
      <c r="E35" s="95" t="s">
        <v>89</v>
      </c>
      <c r="F35" s="82">
        <v>6454</v>
      </c>
    </row>
    <row r="36" spans="1:6" s="74" customFormat="1">
      <c r="A36" s="76" t="s">
        <v>80</v>
      </c>
      <c r="B36" s="77">
        <f t="shared" si="0"/>
        <v>1413.719276</v>
      </c>
      <c r="C36" s="77">
        <v>0</v>
      </c>
      <c r="D36" s="100">
        <f t="shared" si="2"/>
        <v>0</v>
      </c>
      <c r="E36" s="95" t="s">
        <v>91</v>
      </c>
      <c r="F36" s="82">
        <v>6124</v>
      </c>
    </row>
    <row r="37" spans="1:6" s="74" customFormat="1">
      <c r="A37" s="76" t="s">
        <v>81</v>
      </c>
      <c r="B37" s="77">
        <f t="shared" si="0"/>
        <v>57925.092777999998</v>
      </c>
      <c r="C37" s="77">
        <v>0</v>
      </c>
      <c r="D37" s="100">
        <f t="shared" ref="D37:D42" si="3">(+B37*C37)/2000</f>
        <v>0</v>
      </c>
      <c r="E37" s="95" t="s">
        <v>89</v>
      </c>
      <c r="F37" s="82">
        <v>250922</v>
      </c>
    </row>
    <row r="38" spans="1:6" s="74" customFormat="1">
      <c r="A38" s="76" t="s">
        <v>82</v>
      </c>
      <c r="B38" s="77">
        <f t="shared" si="0"/>
        <v>14479.541826999999</v>
      </c>
      <c r="C38" s="77">
        <v>0</v>
      </c>
      <c r="D38" s="100">
        <f t="shared" si="3"/>
        <v>0</v>
      </c>
      <c r="E38" s="95" t="s">
        <v>89</v>
      </c>
      <c r="F38" s="82">
        <v>62723</v>
      </c>
    </row>
    <row r="39" spans="1:6" s="78" customFormat="1">
      <c r="A39" s="76" t="s">
        <v>83</v>
      </c>
      <c r="B39" s="77">
        <f t="shared" si="0"/>
        <v>15138.846571</v>
      </c>
      <c r="C39" s="77">
        <v>0</v>
      </c>
      <c r="D39" s="100">
        <f t="shared" si="3"/>
        <v>0</v>
      </c>
      <c r="E39" s="95" t="s">
        <v>89</v>
      </c>
      <c r="F39" s="82">
        <v>65579</v>
      </c>
    </row>
    <row r="40" spans="1:6" s="74" customFormat="1">
      <c r="A40" s="76" t="s">
        <v>52</v>
      </c>
      <c r="B40" s="77">
        <f t="shared" si="0"/>
        <v>23643.323731</v>
      </c>
      <c r="C40" s="77">
        <v>0</v>
      </c>
      <c r="D40" s="100">
        <f t="shared" si="3"/>
        <v>0</v>
      </c>
      <c r="E40" s="95" t="s">
        <v>89</v>
      </c>
      <c r="F40" s="82">
        <v>102419</v>
      </c>
    </row>
    <row r="41" spans="1:6" s="74" customFormat="1">
      <c r="A41" s="76" t="s">
        <v>54</v>
      </c>
      <c r="B41" s="77">
        <f t="shared" si="0"/>
        <v>14333.183561</v>
      </c>
      <c r="C41" s="77">
        <v>0</v>
      </c>
      <c r="D41" s="100">
        <f t="shared" si="3"/>
        <v>0</v>
      </c>
      <c r="E41" s="95" t="s">
        <v>90</v>
      </c>
      <c r="F41" s="82">
        <v>62089</v>
      </c>
    </row>
    <row r="42" spans="1:6" s="74" customFormat="1">
      <c r="A42" s="76" t="s">
        <v>55</v>
      </c>
      <c r="B42" s="77">
        <f t="shared" si="0"/>
        <v>2770.1880000000001</v>
      </c>
      <c r="C42" s="77">
        <v>0</v>
      </c>
      <c r="D42" s="100">
        <f t="shared" si="3"/>
        <v>0</v>
      </c>
      <c r="E42" s="95" t="s">
        <v>89</v>
      </c>
      <c r="F42" s="82">
        <v>12000</v>
      </c>
    </row>
    <row r="43" spans="1:6" ht="15.75" thickBot="1">
      <c r="A43" s="101"/>
      <c r="B43" s="102"/>
      <c r="C43" s="102"/>
      <c r="D43" s="103">
        <f>(+B43*C43)/2000</f>
        <v>0</v>
      </c>
      <c r="E43" s="80"/>
      <c r="F43" s="27"/>
    </row>
    <row r="44" spans="1:6" ht="16.5" thickTop="1" thickBot="1">
      <c r="A44" s="94"/>
      <c r="B44" s="96">
        <f>SUM(B4:B43)</f>
        <v>4256069.5704673836</v>
      </c>
      <c r="C44" s="94"/>
      <c r="D44" s="96">
        <f>SUM(D4:D43)</f>
        <v>2881201.2321352335</v>
      </c>
      <c r="E44" s="94"/>
      <c r="F44" s="97">
        <f>SUM(F4:F43)</f>
        <v>18436595.222276829</v>
      </c>
    </row>
    <row r="45" spans="1:6">
      <c r="A45" s="94"/>
      <c r="B45" s="94"/>
      <c r="C45" s="94"/>
      <c r="D45" s="94"/>
      <c r="E45" s="94"/>
      <c r="F45" s="94"/>
    </row>
    <row r="46" spans="1:6">
      <c r="A46" s="94" t="s">
        <v>93</v>
      </c>
      <c r="B46" s="109">
        <v>0.230849</v>
      </c>
      <c r="C46" s="94"/>
      <c r="D46" s="94"/>
      <c r="E46" s="94"/>
      <c r="F46" s="94"/>
    </row>
    <row r="47" spans="1:6">
      <c r="E47" s="79"/>
      <c r="F47" s="79"/>
    </row>
    <row r="48" spans="1:6">
      <c r="F48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9" sqref="A39"/>
    </sheetView>
  </sheetViews>
  <sheetFormatPr defaultRowHeight="15"/>
  <cols>
    <col min="1" max="1" width="46.140625" customWidth="1"/>
    <col min="2" max="2" width="13.7109375" style="81" customWidth="1"/>
    <col min="3" max="3" width="12.5703125" style="81" customWidth="1"/>
    <col min="4" max="4" width="13.5703125" style="81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83">
        <f>+'Summary 2013'!D4</f>
        <v>2013</v>
      </c>
      <c r="D1" s="84" t="s">
        <v>2</v>
      </c>
      <c r="H1" s="30">
        <v>1132.1250513717666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31" t="s">
        <v>9</v>
      </c>
      <c r="G2" s="29">
        <v>2013</v>
      </c>
      <c r="H2" s="32"/>
    </row>
    <row r="3" spans="1:9" ht="19.5">
      <c r="A3" s="104" t="s">
        <v>0</v>
      </c>
      <c r="B3" s="105">
        <f>+'Summary 2013'!D4</f>
        <v>2013</v>
      </c>
      <c r="C3" s="105" t="s">
        <v>101</v>
      </c>
      <c r="D3" s="105" t="s">
        <v>102</v>
      </c>
      <c r="E3" s="106"/>
      <c r="F3" s="107"/>
    </row>
    <row r="4" spans="1:9">
      <c r="A4" s="76" t="s">
        <v>96</v>
      </c>
      <c r="B4" s="85">
        <f>F4*$B$35</f>
        <v>12991.720022</v>
      </c>
      <c r="C4" s="148">
        <f t="shared" ref="C4:C32" si="0">IF(B4&lt;&gt;0,$H$1,0)</f>
        <v>1132.1250513717666</v>
      </c>
      <c r="D4" s="108">
        <f t="shared" ref="D4:D32" si="1">(+B4*C4)/2000</f>
        <v>7354.1258486571796</v>
      </c>
      <c r="E4" s="107"/>
      <c r="F4" s="77">
        <v>56278</v>
      </c>
    </row>
    <row r="5" spans="1:9">
      <c r="A5" s="76" t="s">
        <v>94</v>
      </c>
      <c r="B5" s="85">
        <f>F5*$B$35</f>
        <v>11500.666331</v>
      </c>
      <c r="C5" s="148">
        <f t="shared" si="0"/>
        <v>1132.1250513717666</v>
      </c>
      <c r="D5" s="108">
        <f t="shared" si="1"/>
        <v>6510.0962303964607</v>
      </c>
      <c r="E5" s="107"/>
      <c r="F5" s="77">
        <v>49819</v>
      </c>
    </row>
    <row r="6" spans="1:9">
      <c r="A6" s="76" t="s">
        <v>95</v>
      </c>
      <c r="B6" s="85">
        <f>F6*$B$35</f>
        <v>881357.86599760514</v>
      </c>
      <c r="C6" s="148">
        <f t="shared" si="0"/>
        <v>1132.1250513717666</v>
      </c>
      <c r="D6" s="108">
        <f t="shared" si="1"/>
        <v>498903.65965972462</v>
      </c>
      <c r="E6" s="107"/>
      <c r="F6" s="77">
        <v>3817897.6993515464</v>
      </c>
    </row>
    <row r="7" spans="1:9">
      <c r="A7" s="76" t="s">
        <v>97</v>
      </c>
      <c r="B7" s="85">
        <f>F7*$B$35</f>
        <v>5969.0625929999997</v>
      </c>
      <c r="C7" s="148">
        <f t="shared" si="0"/>
        <v>1132.1250513717666</v>
      </c>
      <c r="D7" s="108">
        <f t="shared" si="1"/>
        <v>3378.8626473707077</v>
      </c>
      <c r="E7" s="107"/>
      <c r="F7" s="77">
        <v>25857</v>
      </c>
    </row>
    <row r="8" spans="1:9">
      <c r="A8" s="76" t="s">
        <v>98</v>
      </c>
      <c r="B8" s="85">
        <f>F8*$B$35</f>
        <v>3514.4451760000002</v>
      </c>
      <c r="C8" s="148">
        <f t="shared" si="0"/>
        <v>1132.1250513717666</v>
      </c>
      <c r="D8" s="108">
        <f t="shared" si="1"/>
        <v>1989.3957127111289</v>
      </c>
      <c r="E8" s="107"/>
      <c r="F8" s="77">
        <v>15224</v>
      </c>
    </row>
    <row r="9" spans="1:9" s="99" customFormat="1">
      <c r="A9" s="76" t="s">
        <v>50</v>
      </c>
      <c r="B9" s="85">
        <f t="shared" ref="B9" si="2">F9*$B$35</f>
        <v>12661.021211483003</v>
      </c>
      <c r="C9" s="148">
        <f>IF(B9&lt;&gt;0,$H$1,0)</f>
        <v>1132.1250513717666</v>
      </c>
      <c r="D9" s="108">
        <f>(+B9*C9)/2000</f>
        <v>7166.9296447346105</v>
      </c>
      <c r="E9" s="107"/>
      <c r="F9" s="77">
        <v>54845.467000000011</v>
      </c>
    </row>
    <row r="10" spans="1:9">
      <c r="A10" s="76" t="s">
        <v>53</v>
      </c>
      <c r="B10" s="85">
        <f>F10*$B$35</f>
        <v>16865.135393</v>
      </c>
      <c r="C10" s="148">
        <f t="shared" ref="C10" si="3">IF(B10&lt;&gt;0,$H$1,0)</f>
        <v>1132.1250513717666</v>
      </c>
      <c r="D10" s="108">
        <f t="shared" ref="D10" si="4">(+B10*C10)/2000</f>
        <v>9546.7211365959629</v>
      </c>
      <c r="E10" s="107"/>
      <c r="F10" s="77">
        <v>73057</v>
      </c>
    </row>
    <row r="11" spans="1:9">
      <c r="A11" s="76" t="s">
        <v>51</v>
      </c>
      <c r="B11" s="85">
        <f>F11*$B$35</f>
        <v>-499438.92118473188</v>
      </c>
      <c r="C11" s="148">
        <f>IF(B11&lt;&gt;0,$H$1,0)</f>
        <v>1132.1250513717666</v>
      </c>
      <c r="D11" s="108">
        <f>(+B11*C11)/2000</f>
        <v>-282713.65715166216</v>
      </c>
      <c r="E11" s="107"/>
      <c r="F11" s="77">
        <v>-2163487.4796283799</v>
      </c>
    </row>
    <row r="12" spans="1:9">
      <c r="A12" s="76" t="s">
        <v>92</v>
      </c>
      <c r="B12" s="85">
        <f>F12*$B$35</f>
        <v>-90287.121541</v>
      </c>
      <c r="C12" s="148">
        <f t="shared" si="0"/>
        <v>1132.1250513717666</v>
      </c>
      <c r="D12" s="108">
        <f t="shared" si="1"/>
        <v>-51108.156056406784</v>
      </c>
      <c r="E12" s="107"/>
      <c r="F12" s="77">
        <v>-391109</v>
      </c>
    </row>
    <row r="13" spans="1:9">
      <c r="A13" s="76" t="s">
        <v>99</v>
      </c>
      <c r="B13" s="85">
        <f>F13*$B$35</f>
        <v>-12526.328438</v>
      </c>
      <c r="C13" s="148">
        <f t="shared" si="0"/>
        <v>1132.1250513717666</v>
      </c>
      <c r="D13" s="108">
        <f t="shared" si="1"/>
        <v>-7090.6851131851863</v>
      </c>
      <c r="E13" s="107"/>
      <c r="F13" s="77">
        <v>-54262</v>
      </c>
    </row>
    <row r="14" spans="1:9">
      <c r="A14" s="25"/>
      <c r="B14" s="53"/>
      <c r="C14" s="86">
        <f t="shared" si="0"/>
        <v>0</v>
      </c>
      <c r="D14" s="87">
        <f t="shared" si="1"/>
        <v>0</v>
      </c>
      <c r="F14" s="77"/>
    </row>
    <row r="15" spans="1:9">
      <c r="A15" s="25"/>
      <c r="B15" s="53"/>
      <c r="C15" s="86">
        <f t="shared" si="0"/>
        <v>0</v>
      </c>
      <c r="D15" s="87">
        <f t="shared" si="1"/>
        <v>0</v>
      </c>
      <c r="F15" s="77"/>
    </row>
    <row r="16" spans="1:9">
      <c r="A16" s="25"/>
      <c r="B16" s="53"/>
      <c r="C16" s="86">
        <f t="shared" si="0"/>
        <v>0</v>
      </c>
      <c r="D16" s="87">
        <f t="shared" si="1"/>
        <v>0</v>
      </c>
      <c r="F16" s="77"/>
    </row>
    <row r="17" spans="1:6">
      <c r="A17" s="25"/>
      <c r="B17" s="53"/>
      <c r="C17" s="86">
        <f t="shared" si="0"/>
        <v>0</v>
      </c>
      <c r="D17" s="87">
        <f t="shared" si="1"/>
        <v>0</v>
      </c>
      <c r="F17" s="77"/>
    </row>
    <row r="18" spans="1:6">
      <c r="A18" s="25"/>
      <c r="B18" s="53"/>
      <c r="C18" s="86">
        <f t="shared" si="0"/>
        <v>0</v>
      </c>
      <c r="D18" s="87">
        <f t="shared" si="1"/>
        <v>0</v>
      </c>
      <c r="F18" s="77"/>
    </row>
    <row r="19" spans="1:6">
      <c r="A19" s="25"/>
      <c r="B19" s="53"/>
      <c r="C19" s="86">
        <f t="shared" si="0"/>
        <v>0</v>
      </c>
      <c r="D19" s="87">
        <f t="shared" si="1"/>
        <v>0</v>
      </c>
      <c r="F19" s="77"/>
    </row>
    <row r="20" spans="1:6">
      <c r="A20" s="25"/>
      <c r="B20" s="53"/>
      <c r="C20" s="86">
        <f t="shared" si="0"/>
        <v>0</v>
      </c>
      <c r="D20" s="87">
        <f t="shared" si="1"/>
        <v>0</v>
      </c>
      <c r="F20" s="77"/>
    </row>
    <row r="21" spans="1:6">
      <c r="A21" s="25"/>
      <c r="B21" s="53"/>
      <c r="C21" s="86">
        <f t="shared" si="0"/>
        <v>0</v>
      </c>
      <c r="D21" s="87">
        <f t="shared" si="1"/>
        <v>0</v>
      </c>
      <c r="F21" s="77"/>
    </row>
    <row r="22" spans="1:6">
      <c r="A22" s="25"/>
      <c r="B22" s="53"/>
      <c r="C22" s="86">
        <f t="shared" si="0"/>
        <v>0</v>
      </c>
      <c r="D22" s="87">
        <f t="shared" si="1"/>
        <v>0</v>
      </c>
      <c r="F22" s="77"/>
    </row>
    <row r="23" spans="1:6">
      <c r="A23" s="25"/>
      <c r="B23" s="53"/>
      <c r="C23" s="86">
        <f t="shared" si="0"/>
        <v>0</v>
      </c>
      <c r="D23" s="87">
        <f t="shared" si="1"/>
        <v>0</v>
      </c>
      <c r="F23" s="77"/>
    </row>
    <row r="24" spans="1:6">
      <c r="A24" s="25"/>
      <c r="B24" s="53"/>
      <c r="C24" s="86">
        <f t="shared" si="0"/>
        <v>0</v>
      </c>
      <c r="D24" s="87">
        <f t="shared" si="1"/>
        <v>0</v>
      </c>
      <c r="F24" s="77"/>
    </row>
    <row r="25" spans="1:6">
      <c r="A25" s="25"/>
      <c r="B25" s="53"/>
      <c r="C25" s="86">
        <f t="shared" si="0"/>
        <v>0</v>
      </c>
      <c r="D25" s="87">
        <f t="shared" si="1"/>
        <v>0</v>
      </c>
      <c r="F25" s="77"/>
    </row>
    <row r="26" spans="1:6">
      <c r="A26" s="25"/>
      <c r="B26" s="53"/>
      <c r="C26" s="86">
        <f t="shared" si="0"/>
        <v>0</v>
      </c>
      <c r="D26" s="87">
        <f t="shared" si="1"/>
        <v>0</v>
      </c>
      <c r="F26" s="77"/>
    </row>
    <row r="27" spans="1:6">
      <c r="A27" s="25"/>
      <c r="B27" s="53"/>
      <c r="C27" s="86">
        <f t="shared" si="0"/>
        <v>0</v>
      </c>
      <c r="D27" s="87">
        <f t="shared" si="1"/>
        <v>0</v>
      </c>
      <c r="F27" s="77"/>
    </row>
    <row r="28" spans="1:6">
      <c r="A28" s="25"/>
      <c r="B28" s="53"/>
      <c r="C28" s="86">
        <f t="shared" si="0"/>
        <v>0</v>
      </c>
      <c r="D28" s="87">
        <f t="shared" si="1"/>
        <v>0</v>
      </c>
      <c r="F28" s="77"/>
    </row>
    <row r="29" spans="1:6">
      <c r="A29" s="25"/>
      <c r="B29" s="53"/>
      <c r="C29" s="86">
        <f t="shared" si="0"/>
        <v>0</v>
      </c>
      <c r="D29" s="87">
        <f t="shared" si="1"/>
        <v>0</v>
      </c>
      <c r="F29" s="77"/>
    </row>
    <row r="30" spans="1:6">
      <c r="A30" s="25"/>
      <c r="B30" s="53"/>
      <c r="C30" s="86">
        <f t="shared" si="0"/>
        <v>0</v>
      </c>
      <c r="D30" s="87">
        <f t="shared" si="1"/>
        <v>0</v>
      </c>
      <c r="F30" s="77"/>
    </row>
    <row r="31" spans="1:6">
      <c r="A31" s="25"/>
      <c r="B31" s="53"/>
      <c r="C31" s="86">
        <f t="shared" si="0"/>
        <v>0</v>
      </c>
      <c r="D31" s="87">
        <f t="shared" si="1"/>
        <v>0</v>
      </c>
      <c r="F31" s="77"/>
    </row>
    <row r="32" spans="1:6" ht="15.75" thickBot="1">
      <c r="A32" s="26"/>
      <c r="B32" s="88"/>
      <c r="C32" s="89">
        <f t="shared" si="0"/>
        <v>0</v>
      </c>
      <c r="D32" s="90">
        <f t="shared" si="1"/>
        <v>0</v>
      </c>
      <c r="F32" s="102"/>
    </row>
    <row r="33" spans="1:7" ht="16.5" thickTop="1" thickBot="1">
      <c r="A33" s="75"/>
      <c r="B33" s="91">
        <f>SUM(B4:B32)</f>
        <v>342607.54556035629</v>
      </c>
      <c r="C33" s="92"/>
      <c r="D33" s="93">
        <f>SUM(D4:D32)</f>
        <v>193937.29255893655</v>
      </c>
      <c r="F33" s="157">
        <f>SUM(F4:F13)</f>
        <v>1484119.6867231666</v>
      </c>
      <c r="G33" s="5"/>
    </row>
    <row r="35" spans="1:7">
      <c r="A35" s="78" t="s">
        <v>93</v>
      </c>
      <c r="B35" s="109">
        <v>0.230849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9" customWidth="1"/>
    <col min="2" max="2" width="34.7109375" style="9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9" customWidth="1"/>
    <col min="8" max="8" width="13.42578125" style="99" customWidth="1"/>
    <col min="9" max="9" width="28.85546875" style="99" customWidth="1"/>
    <col min="11" max="16384" width="9.140625" style="99"/>
  </cols>
  <sheetData>
    <row r="2" spans="2:13">
      <c r="B2" s="110" t="s">
        <v>103</v>
      </c>
    </row>
    <row r="3" spans="2:13">
      <c r="B3" s="111" t="s">
        <v>126</v>
      </c>
      <c r="C3" s="112">
        <v>2013</v>
      </c>
      <c r="D3" s="112">
        <v>2014</v>
      </c>
      <c r="E3" s="112">
        <v>2015</v>
      </c>
      <c r="M3" s="98"/>
    </row>
    <row r="4" spans="2:13">
      <c r="B4" s="99" t="s">
        <v>104</v>
      </c>
      <c r="C4" s="113">
        <v>249411.34980000003</v>
      </c>
      <c r="D4" s="113">
        <v>588540.53559999994</v>
      </c>
      <c r="E4" s="113">
        <v>652575.45380000002</v>
      </c>
      <c r="F4" s="124" t="s">
        <v>127</v>
      </c>
      <c r="M4" s="98"/>
    </row>
    <row r="5" spans="2:13">
      <c r="B5" s="99" t="s">
        <v>47</v>
      </c>
      <c r="C5" s="113">
        <v>10737153.304823698</v>
      </c>
      <c r="D5" s="113">
        <v>9865275.1750967987</v>
      </c>
      <c r="E5" s="113">
        <v>9651660.6989069991</v>
      </c>
      <c r="F5" s="124" t="s">
        <v>127</v>
      </c>
      <c r="M5" s="98"/>
    </row>
    <row r="6" spans="2:13">
      <c r="B6" s="99" t="s">
        <v>46</v>
      </c>
      <c r="C6" s="113">
        <v>746836.73800000001</v>
      </c>
      <c r="D6" s="113">
        <v>1169354.4140000001</v>
      </c>
      <c r="E6" s="113">
        <v>489137.44500000001</v>
      </c>
      <c r="F6" s="124" t="s">
        <v>127</v>
      </c>
      <c r="M6" s="98"/>
    </row>
    <row r="7" spans="2:13">
      <c r="B7" s="99" t="s">
        <v>105</v>
      </c>
      <c r="C7" s="113">
        <v>1165015.3759999999</v>
      </c>
      <c r="D7" s="113">
        <v>1049272.4750000001</v>
      </c>
      <c r="E7" s="113">
        <v>1081686.5190000001</v>
      </c>
      <c r="F7" s="124" t="s">
        <v>127</v>
      </c>
      <c r="M7" s="98"/>
    </row>
    <row r="8" spans="2:13">
      <c r="B8" s="99" t="s">
        <v>106</v>
      </c>
      <c r="C8" s="123">
        <f>(C17*H47)</f>
        <v>6689.799422</v>
      </c>
      <c r="F8" s="124"/>
      <c r="M8" s="98"/>
    </row>
    <row r="9" spans="2:13">
      <c r="C9" s="113"/>
      <c r="D9" s="113"/>
      <c r="E9" s="113"/>
      <c r="F9" s="124"/>
      <c r="J9" s="99"/>
      <c r="M9" s="98"/>
    </row>
    <row r="10" spans="2:13">
      <c r="B10" s="111" t="s">
        <v>125</v>
      </c>
      <c r="C10" s="112">
        <v>2013</v>
      </c>
      <c r="D10" s="112">
        <v>2014</v>
      </c>
      <c r="E10" s="112">
        <v>2015</v>
      </c>
      <c r="F10" s="124"/>
      <c r="J10" s="99"/>
    </row>
    <row r="11" spans="2:13">
      <c r="B11" s="99" t="s">
        <v>104</v>
      </c>
      <c r="C11" s="119">
        <v>222792</v>
      </c>
      <c r="D11" s="119">
        <v>540252</v>
      </c>
      <c r="E11" s="119">
        <v>615241</v>
      </c>
      <c r="F11" s="124" t="s">
        <v>133</v>
      </c>
      <c r="J11" s="99"/>
    </row>
    <row r="12" spans="2:13">
      <c r="B12" s="99" t="s">
        <v>107</v>
      </c>
      <c r="C12" s="120">
        <v>9936388</v>
      </c>
      <c r="D12" s="120">
        <v>9364549</v>
      </c>
      <c r="E12" s="120">
        <v>9195773</v>
      </c>
      <c r="F12" s="124" t="s">
        <v>128</v>
      </c>
      <c r="J12" s="99"/>
    </row>
    <row r="13" spans="2:13">
      <c r="B13" s="99" t="s">
        <v>46</v>
      </c>
      <c r="C13" s="120">
        <v>1674194</v>
      </c>
      <c r="D13" s="120">
        <v>1558872</v>
      </c>
      <c r="E13" s="120">
        <v>698027</v>
      </c>
      <c r="F13" s="124" t="s">
        <v>128</v>
      </c>
      <c r="J13" s="99"/>
    </row>
    <row r="14" spans="2:13" hidden="1">
      <c r="B14" s="99" t="s">
        <v>108</v>
      </c>
      <c r="C14" s="120">
        <v>1293909</v>
      </c>
      <c r="D14" s="120">
        <v>1164903</v>
      </c>
      <c r="E14" s="120">
        <v>1202753</v>
      </c>
      <c r="F14" s="124" t="s">
        <v>109</v>
      </c>
      <c r="J14" s="99"/>
    </row>
    <row r="15" spans="2:13" hidden="1">
      <c r="B15" s="99" t="s">
        <v>110</v>
      </c>
      <c r="C15" s="120">
        <v>1293909</v>
      </c>
      <c r="D15" s="120">
        <v>1164903</v>
      </c>
      <c r="E15" s="120">
        <v>1202753</v>
      </c>
      <c r="F15" s="124" t="s">
        <v>109</v>
      </c>
      <c r="J15" s="99"/>
    </row>
    <row r="16" spans="2:13">
      <c r="B16" s="99" t="s">
        <v>105</v>
      </c>
      <c r="C16" s="120">
        <f>SUM(C14:C15)</f>
        <v>2587818</v>
      </c>
      <c r="D16" s="120">
        <f>SUM(D14:D15)</f>
        <v>2329806</v>
      </c>
      <c r="E16" s="120">
        <f>SUM(E14:E15)</f>
        <v>2405506</v>
      </c>
      <c r="F16" s="124" t="s">
        <v>130</v>
      </c>
      <c r="J16" s="99"/>
    </row>
    <row r="17" spans="2:10">
      <c r="B17" s="99" t="s">
        <v>106</v>
      </c>
      <c r="C17" s="120">
        <v>6124</v>
      </c>
      <c r="D17" s="120"/>
      <c r="E17" s="120"/>
      <c r="F17" s="124" t="s">
        <v>129</v>
      </c>
      <c r="J17" s="99"/>
    </row>
    <row r="18" spans="2:10">
      <c r="F18" s="124"/>
      <c r="J18" s="99"/>
    </row>
    <row r="19" spans="2:10" hidden="1">
      <c r="B19" s="99" t="s">
        <v>111</v>
      </c>
      <c r="F19" s="124"/>
      <c r="J19" s="99"/>
    </row>
    <row r="20" spans="2:10" hidden="1">
      <c r="B20" s="114"/>
      <c r="C20" s="121">
        <v>1157889</v>
      </c>
      <c r="D20" s="121">
        <v>1157889</v>
      </c>
      <c r="E20" s="121">
        <v>1157889</v>
      </c>
      <c r="F20" s="125"/>
      <c r="J20" s="99"/>
    </row>
    <row r="21" spans="2:10" hidden="1">
      <c r="B21" s="5"/>
      <c r="C21" s="122">
        <v>2377702</v>
      </c>
      <c r="D21" s="122">
        <v>2377702</v>
      </c>
      <c r="E21" s="122">
        <v>2377702</v>
      </c>
      <c r="F21" s="126"/>
      <c r="J21" s="99"/>
    </row>
    <row r="22" spans="2:10" hidden="1">
      <c r="B22" s="99" t="s">
        <v>112</v>
      </c>
      <c r="C22" s="113">
        <f t="shared" ref="C22:E22" si="0">SUM(C20:C21)</f>
        <v>3535591</v>
      </c>
      <c r="D22" s="113">
        <f t="shared" si="0"/>
        <v>3535591</v>
      </c>
      <c r="E22" s="113">
        <f t="shared" si="0"/>
        <v>3535591</v>
      </c>
      <c r="F22" s="124"/>
      <c r="J22" s="99"/>
    </row>
    <row r="23" spans="2:10" hidden="1">
      <c r="B23" s="99" t="s">
        <v>113</v>
      </c>
      <c r="F23" s="124"/>
      <c r="J23" s="99"/>
    </row>
    <row r="24" spans="2:10" hidden="1">
      <c r="B24" s="99" t="s">
        <v>114</v>
      </c>
      <c r="F24" s="124"/>
      <c r="J24" s="99"/>
    </row>
    <row r="25" spans="2:10" hidden="1">
      <c r="F25" s="124"/>
      <c r="J25" s="99"/>
    </row>
    <row r="26" spans="2:10" hidden="1">
      <c r="F26" s="124"/>
      <c r="J26" s="99"/>
    </row>
    <row r="27" spans="2:10" hidden="1">
      <c r="F27" s="124"/>
      <c r="J27" s="99"/>
    </row>
    <row r="28" spans="2:10" hidden="1">
      <c r="B28" s="99" t="s">
        <v>115</v>
      </c>
      <c r="C28" s="113">
        <v>2151957</v>
      </c>
      <c r="F28" s="124"/>
      <c r="J28" s="99"/>
    </row>
    <row r="29" spans="2:10" hidden="1">
      <c r="C29" s="119">
        <f>C28*$H46</f>
        <v>215195.7</v>
      </c>
      <c r="F29" s="124"/>
      <c r="J29" s="99"/>
    </row>
    <row r="30" spans="2:10" hidden="1">
      <c r="B30" s="99" t="s">
        <v>116</v>
      </c>
      <c r="C30" s="113">
        <v>2155070</v>
      </c>
      <c r="D30" s="113">
        <v>5055530</v>
      </c>
      <c r="F30" s="124"/>
      <c r="J30" s="99"/>
    </row>
    <row r="31" spans="2:10" hidden="1">
      <c r="C31" s="3">
        <f>C30*0.1</f>
        <v>215507</v>
      </c>
      <c r="D31" s="119">
        <f>D30*0.1</f>
        <v>505553</v>
      </c>
      <c r="F31" s="124"/>
      <c r="J31" s="99"/>
    </row>
    <row r="32" spans="2:10" hidden="1">
      <c r="F32" s="124"/>
      <c r="J32" s="99"/>
    </row>
    <row r="33" spans="2:10" hidden="1">
      <c r="F33" s="124"/>
      <c r="J33" s="99"/>
    </row>
    <row r="34" spans="2:10" hidden="1">
      <c r="F34" s="124"/>
      <c r="J34" s="99"/>
    </row>
    <row r="35" spans="2:10" hidden="1">
      <c r="F35" s="124"/>
      <c r="J35" s="99"/>
    </row>
    <row r="36" spans="2:10" s="116" customFormat="1">
      <c r="B36" s="115" t="s">
        <v>117</v>
      </c>
      <c r="C36" s="112">
        <v>2013</v>
      </c>
      <c r="D36" s="112">
        <v>2014</v>
      </c>
      <c r="E36" s="112">
        <v>2015</v>
      </c>
      <c r="F36" s="127"/>
    </row>
    <row r="37" spans="2:10" s="116" customFormat="1">
      <c r="B37" s="99" t="s">
        <v>104</v>
      </c>
      <c r="C37" s="128">
        <f>(C4*$H51)/C11</f>
        <v>2238.9614510395349</v>
      </c>
      <c r="D37" s="118">
        <f>(D4*$H51)/D11</f>
        <v>2178.7630054122887</v>
      </c>
      <c r="E37" s="118">
        <f>(E4*$H51)/E11</f>
        <v>2121.3652984765322</v>
      </c>
      <c r="F37" s="127"/>
    </row>
    <row r="38" spans="2:10">
      <c r="B38" s="99" t="s">
        <v>47</v>
      </c>
      <c r="C38" s="128">
        <f>(C5*$H51)/C12</f>
        <v>2161.1783486763397</v>
      </c>
      <c r="D38" s="118">
        <f>(D5*$H51)/D12</f>
        <v>2106.9407987713657</v>
      </c>
      <c r="E38" s="118">
        <f>(E5*$H51)/E12</f>
        <v>2099.1515773403712</v>
      </c>
      <c r="F38" s="124"/>
      <c r="J38" s="99"/>
    </row>
    <row r="39" spans="2:10">
      <c r="B39" s="99" t="s">
        <v>46</v>
      </c>
      <c r="C39" s="128">
        <f>(C6*$H51)/C13</f>
        <v>892.17466792976199</v>
      </c>
      <c r="D39" s="118">
        <f>(D6*$H51)/D13</f>
        <v>1500.2571269482037</v>
      </c>
      <c r="E39" s="118">
        <f>(E6*$H51)/E13</f>
        <v>1401.485744820759</v>
      </c>
      <c r="F39" s="124"/>
      <c r="J39" s="99"/>
    </row>
    <row r="40" spans="2:10">
      <c r="B40" s="99" t="s">
        <v>105</v>
      </c>
      <c r="C40" s="128">
        <f>(C7*$H51)/C16</f>
        <v>900.38432069024952</v>
      </c>
      <c r="D40" s="118">
        <f>(D7*$H51)/D16</f>
        <v>900.73806574452988</v>
      </c>
      <c r="E40" s="118">
        <f>(E7*$H51)/E16</f>
        <v>899.34219162205375</v>
      </c>
      <c r="F40" s="124"/>
      <c r="J40" s="99"/>
    </row>
    <row r="41" spans="2:10">
      <c r="B41" s="99" t="s">
        <v>106</v>
      </c>
      <c r="C41" s="128">
        <f>(C8*$H51)/C17</f>
        <v>2184.7809999999999</v>
      </c>
      <c r="D41" s="117"/>
      <c r="E41" s="117"/>
      <c r="F41" s="124"/>
      <c r="J41" s="99"/>
    </row>
    <row r="43" spans="2:10">
      <c r="B43" s="110" t="s">
        <v>122</v>
      </c>
      <c r="J43" s="99"/>
    </row>
    <row r="44" spans="2:10">
      <c r="B44" s="111" t="s">
        <v>124</v>
      </c>
      <c r="C44" s="112">
        <v>2013</v>
      </c>
      <c r="D44" s="112">
        <v>2014</v>
      </c>
      <c r="E44" s="112">
        <v>2015</v>
      </c>
      <c r="F44" s="99"/>
      <c r="G44" s="129" t="s">
        <v>118</v>
      </c>
      <c r="H44" s="130"/>
      <c r="I44"/>
      <c r="J44" s="98"/>
    </row>
    <row r="45" spans="2:10">
      <c r="B45" s="99" t="s">
        <v>123</v>
      </c>
      <c r="C45" s="120">
        <v>62089</v>
      </c>
      <c r="D45" s="120">
        <v>66234</v>
      </c>
      <c r="E45" s="120">
        <v>45774</v>
      </c>
      <c r="F45" s="99"/>
      <c r="G45" s="131" t="s">
        <v>47</v>
      </c>
      <c r="H45" s="132">
        <v>0.66669999999999996</v>
      </c>
      <c r="I45"/>
      <c r="J45" s="98"/>
    </row>
    <row r="46" spans="2:10">
      <c r="B46" s="99" t="s">
        <v>44</v>
      </c>
      <c r="C46" s="120">
        <v>227258</v>
      </c>
      <c r="D46" s="120">
        <v>216762</v>
      </c>
      <c r="E46" s="120">
        <v>186746</v>
      </c>
      <c r="F46" s="99"/>
      <c r="G46" s="131" t="s">
        <v>120</v>
      </c>
      <c r="H46" s="134">
        <v>0.1</v>
      </c>
      <c r="I46"/>
      <c r="J46" s="98"/>
    </row>
    <row r="47" spans="2:10">
      <c r="B47" s="99" t="s">
        <v>45</v>
      </c>
      <c r="C47" s="120">
        <v>206164</v>
      </c>
      <c r="D47" s="120">
        <v>215245</v>
      </c>
      <c r="E47" s="120">
        <v>188567</v>
      </c>
      <c r="F47" s="99"/>
      <c r="G47" s="135" t="s">
        <v>106</v>
      </c>
      <c r="H47" s="136">
        <v>1.0923905</v>
      </c>
      <c r="I47" s="137" t="s">
        <v>132</v>
      </c>
      <c r="J47" s="99"/>
    </row>
    <row r="48" spans="2:10">
      <c r="B48" s="99" t="s">
        <v>49</v>
      </c>
      <c r="C48" s="120">
        <v>485852</v>
      </c>
      <c r="D48" s="120">
        <v>542156</v>
      </c>
      <c r="E48" s="120">
        <v>436619</v>
      </c>
      <c r="F48" s="99"/>
      <c r="G48" s="138" t="s">
        <v>134</v>
      </c>
      <c r="H48" s="139"/>
      <c r="I48" s="5"/>
      <c r="J48" s="98"/>
    </row>
    <row r="49" spans="2:10">
      <c r="B49" s="99" t="s">
        <v>56</v>
      </c>
      <c r="C49" s="120">
        <v>1925</v>
      </c>
      <c r="D49" s="120">
        <v>2498</v>
      </c>
      <c r="E49" s="120">
        <v>2396</v>
      </c>
      <c r="F49" s="99"/>
      <c r="G49" s="131" t="s">
        <v>119</v>
      </c>
      <c r="H49" s="140">
        <v>0.90718500000000002</v>
      </c>
      <c r="I49" s="5"/>
      <c r="J49" s="98"/>
    </row>
    <row r="50" spans="2:10">
      <c r="B50" s="99" t="s">
        <v>57</v>
      </c>
      <c r="C50" s="120">
        <v>37778</v>
      </c>
      <c r="D50" s="120">
        <v>41246</v>
      </c>
      <c r="E50" s="120">
        <v>31575</v>
      </c>
      <c r="F50" s="99"/>
      <c r="G50" s="131" t="s">
        <v>131</v>
      </c>
      <c r="H50" s="140">
        <v>1.1023099999999999</v>
      </c>
      <c r="I50" s="5"/>
      <c r="J50" s="98"/>
    </row>
    <row r="51" spans="2:10">
      <c r="B51" s="99" t="s">
        <v>58</v>
      </c>
      <c r="C51" s="120">
        <v>39381</v>
      </c>
      <c r="D51" s="120">
        <v>44892</v>
      </c>
      <c r="E51" s="120">
        <v>32142</v>
      </c>
      <c r="G51" s="133" t="s">
        <v>121</v>
      </c>
      <c r="H51" s="141">
        <v>2000</v>
      </c>
      <c r="J51" s="99"/>
    </row>
    <row r="52" spans="2:10">
      <c r="B52" s="99" t="s">
        <v>59</v>
      </c>
      <c r="C52" s="120">
        <v>67577</v>
      </c>
      <c r="D52" s="120">
        <v>65390</v>
      </c>
      <c r="E52" s="120">
        <v>60539</v>
      </c>
      <c r="J52" s="99"/>
    </row>
    <row r="53" spans="2:10">
      <c r="B53" s="99" t="s">
        <v>60</v>
      </c>
      <c r="C53" s="120">
        <v>83609</v>
      </c>
      <c r="D53" s="120">
        <v>86439</v>
      </c>
      <c r="E53" s="120">
        <v>77098</v>
      </c>
      <c r="J53" s="99"/>
    </row>
    <row r="54" spans="2:10">
      <c r="B54" s="99" t="s">
        <v>61</v>
      </c>
      <c r="C54" s="120">
        <v>16334</v>
      </c>
      <c r="D54" s="120">
        <v>16187</v>
      </c>
      <c r="E54" s="120">
        <v>16857</v>
      </c>
      <c r="J54" s="99"/>
    </row>
    <row r="55" spans="2:10">
      <c r="B55" s="99" t="s">
        <v>62</v>
      </c>
      <c r="C55" s="120">
        <v>9864</v>
      </c>
      <c r="D55" s="120">
        <v>7396</v>
      </c>
      <c r="E55" s="120">
        <v>9699</v>
      </c>
      <c r="J55" s="99"/>
    </row>
    <row r="56" spans="2:10">
      <c r="B56" s="99" t="s">
        <v>63</v>
      </c>
      <c r="C56" s="120">
        <v>15766</v>
      </c>
      <c r="D56" s="120">
        <v>24132</v>
      </c>
      <c r="E56" s="120">
        <v>7941</v>
      </c>
      <c r="J56" s="99"/>
    </row>
    <row r="57" spans="2:10">
      <c r="B57" s="99" t="s">
        <v>64</v>
      </c>
      <c r="C57" s="120">
        <v>85349</v>
      </c>
      <c r="D57" s="120">
        <v>85550</v>
      </c>
      <c r="E57" s="120">
        <v>82043</v>
      </c>
      <c r="J57" s="99"/>
    </row>
    <row r="58" spans="2:10">
      <c r="B58" s="99" t="s">
        <v>65</v>
      </c>
      <c r="C58" s="120">
        <v>166834</v>
      </c>
      <c r="D58" s="120">
        <v>172588</v>
      </c>
      <c r="E58" s="120">
        <v>160121</v>
      </c>
      <c r="J58" s="99"/>
    </row>
    <row r="59" spans="2:10">
      <c r="B59" s="99" t="s">
        <v>66</v>
      </c>
      <c r="C59" s="120">
        <v>123888</v>
      </c>
      <c r="D59" s="120">
        <v>140861</v>
      </c>
      <c r="E59" s="120">
        <v>123550</v>
      </c>
      <c r="J59" s="99"/>
    </row>
    <row r="60" spans="2:10">
      <c r="B60" s="99" t="s">
        <v>67</v>
      </c>
      <c r="C60" s="120">
        <v>150001</v>
      </c>
      <c r="D60" s="120">
        <v>173729</v>
      </c>
      <c r="E60" s="120">
        <v>136640</v>
      </c>
      <c r="J60" s="99"/>
    </row>
    <row r="61" spans="2:10">
      <c r="B61" s="99" t="s">
        <v>68</v>
      </c>
      <c r="C61" s="120">
        <v>460852</v>
      </c>
      <c r="D61" s="120">
        <v>579582</v>
      </c>
      <c r="E61" s="120">
        <v>398837</v>
      </c>
      <c r="J61" s="99"/>
    </row>
    <row r="62" spans="2:10">
      <c r="B62" s="99" t="s">
        <v>69</v>
      </c>
      <c r="C62" s="120">
        <v>20789</v>
      </c>
      <c r="D62" s="120">
        <v>23728</v>
      </c>
      <c r="E62" s="120">
        <v>6378</v>
      </c>
      <c r="J62" s="99"/>
    </row>
    <row r="63" spans="2:10">
      <c r="B63" s="99" t="s">
        <v>79</v>
      </c>
      <c r="C63" s="120">
        <v>215139</v>
      </c>
      <c r="D63" s="120">
        <v>206474</v>
      </c>
      <c r="E63" s="120">
        <v>166763</v>
      </c>
      <c r="J63" s="99"/>
    </row>
    <row r="64" spans="2:10">
      <c r="B64" s="99" t="s">
        <v>78</v>
      </c>
      <c r="C64" s="120">
        <v>33745</v>
      </c>
      <c r="D64" s="120">
        <v>35937</v>
      </c>
      <c r="E64" s="120">
        <v>27781</v>
      </c>
      <c r="J64" s="99"/>
    </row>
    <row r="65" spans="2:10">
      <c r="B65" s="99" t="s">
        <v>77</v>
      </c>
      <c r="C65" s="120">
        <v>4178</v>
      </c>
      <c r="D65" s="120">
        <v>4567</v>
      </c>
      <c r="E65" s="120">
        <v>1219</v>
      </c>
      <c r="J65" s="99"/>
    </row>
    <row r="66" spans="2:10">
      <c r="B66" s="99" t="s">
        <v>76</v>
      </c>
      <c r="C66" s="120">
        <v>53119</v>
      </c>
      <c r="D66" s="120">
        <v>70420</v>
      </c>
      <c r="E66" s="120">
        <v>44735</v>
      </c>
      <c r="J66" s="99"/>
    </row>
    <row r="67" spans="2:10">
      <c r="B67" s="99" t="s">
        <v>75</v>
      </c>
      <c r="C67" s="120">
        <v>45782</v>
      </c>
      <c r="D67" s="120">
        <v>54071</v>
      </c>
      <c r="E67" s="120">
        <v>34278</v>
      </c>
      <c r="J67" s="99"/>
    </row>
    <row r="68" spans="2:10">
      <c r="B68" s="99" t="s">
        <v>74</v>
      </c>
      <c r="C68" s="120">
        <v>574493</v>
      </c>
      <c r="D68" s="120">
        <v>811753</v>
      </c>
      <c r="E68" s="120">
        <v>583525</v>
      </c>
      <c r="J68" s="99"/>
    </row>
    <row r="69" spans="2:10">
      <c r="B69" s="99" t="s">
        <v>73</v>
      </c>
      <c r="C69" s="120">
        <v>195898</v>
      </c>
      <c r="D69" s="120">
        <v>226366</v>
      </c>
      <c r="E69" s="120">
        <v>183992</v>
      </c>
      <c r="J69" s="99"/>
    </row>
    <row r="70" spans="2:10">
      <c r="B70" s="99" t="s">
        <v>72</v>
      </c>
      <c r="C70" s="120">
        <v>5340</v>
      </c>
      <c r="D70" s="120">
        <v>2354</v>
      </c>
      <c r="E70" s="120">
        <v>3490</v>
      </c>
      <c r="J70" s="99"/>
    </row>
    <row r="71" spans="2:10">
      <c r="B71" s="99" t="s">
        <v>71</v>
      </c>
      <c r="C71" s="120">
        <v>926</v>
      </c>
      <c r="D71" s="120">
        <v>55</v>
      </c>
      <c r="E71" s="120">
        <v>-21</v>
      </c>
      <c r="J71" s="99"/>
    </row>
    <row r="72" spans="2:10">
      <c r="B72" s="99" t="s">
        <v>70</v>
      </c>
      <c r="C72" s="120">
        <v>506285</v>
      </c>
      <c r="D72" s="120">
        <v>671963</v>
      </c>
      <c r="E72" s="120">
        <v>482067</v>
      </c>
      <c r="J72" s="99"/>
    </row>
    <row r="73" spans="2:10">
      <c r="J73" s="99"/>
    </row>
    <row r="74" spans="2:10">
      <c r="J74" s="99"/>
    </row>
    <row r="75" spans="2:10">
      <c r="J75" s="99"/>
    </row>
    <row r="76" spans="2:10">
      <c r="J76" s="99"/>
    </row>
    <row r="77" spans="2:10">
      <c r="J77" s="99"/>
    </row>
    <row r="78" spans="2:10">
      <c r="J78" s="99"/>
    </row>
    <row r="79" spans="2:10">
      <c r="J79" s="99"/>
    </row>
    <row r="80" spans="2:10">
      <c r="J80" s="99"/>
    </row>
    <row r="81" spans="10:10">
      <c r="J81" s="99"/>
    </row>
    <row r="82" spans="10:10">
      <c r="J82" s="99"/>
    </row>
    <row r="83" spans="10:10">
      <c r="J83" s="99"/>
    </row>
    <row r="84" spans="10:10">
      <c r="J84" s="99"/>
    </row>
    <row r="85" spans="10:10">
      <c r="J85" s="99"/>
    </row>
    <row r="86" spans="10:10">
      <c r="J86" s="99"/>
    </row>
    <row r="87" spans="10:10">
      <c r="J87" s="99"/>
    </row>
    <row r="88" spans="10:10">
      <c r="J88" s="99"/>
    </row>
    <row r="89" spans="10:10">
      <c r="J89" s="99"/>
    </row>
    <row r="90" spans="10:10">
      <c r="J90" s="99"/>
    </row>
    <row r="91" spans="10:10">
      <c r="J91" s="9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74BBDA-44E7-4886-8AC9-478104081E0A}"/>
</file>

<file path=customXml/itemProps2.xml><?xml version="1.0" encoding="utf-8"?>
<ds:datastoreItem xmlns:ds="http://schemas.openxmlformats.org/officeDocument/2006/customXml" ds:itemID="{A3423C78-A525-46C8-BDB4-E325AD04E1CA}"/>
</file>

<file path=customXml/itemProps3.xml><?xml version="1.0" encoding="utf-8"?>
<ds:datastoreItem xmlns:ds="http://schemas.openxmlformats.org/officeDocument/2006/customXml" ds:itemID="{88902764-5F26-4C55-A153-6EE9E662CFCB}"/>
</file>

<file path=customXml/itemProps4.xml><?xml version="1.0" encoding="utf-8"?>
<ds:datastoreItem xmlns:ds="http://schemas.openxmlformats.org/officeDocument/2006/customXml" ds:itemID="{F956E807-8309-4CEB-8845-FBFBD798F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2013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Kishore, Pooja</cp:lastModifiedBy>
  <dcterms:created xsi:type="dcterms:W3CDTF">2016-02-08T23:38:12Z</dcterms:created>
  <dcterms:modified xsi:type="dcterms:W3CDTF">2016-05-23T17:07:07Z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