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externalLinks/externalLink8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7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2980" windowHeight="9204" activeTab="3"/>
  </bookViews>
  <sheets>
    <sheet name="1-2018 SOG" sheetId="1" r:id="rId1"/>
    <sheet name="2-2018 SOG" sheetId="2" r:id="rId2"/>
    <sheet name="3-2018 SOG" sheetId="3" r:id="rId3"/>
    <sheet name="12ME 3-2018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CurrQtr">'[1]Inc Stmt'!$AJ$222</definedName>
    <definedName name="Data.Avg">'[1]Avg Amts'!$A$5:$BP$34</definedName>
    <definedName name="Data.Qtrs.Avg">'[1]Avg Amts'!$A$5:$IV$5</definedName>
    <definedName name="MTD_Format" localSheetId="3">[6]Mthly!$B$11:$D$11,[6]Mthly!$B$31:$D$31</definedName>
    <definedName name="MTD_Format" localSheetId="2">[6]Mthly!$B$11:$D$11,[6]Mthly!$B$31:$D$31</definedName>
    <definedName name="MTD_Format">[2]Mthly!$B$11:$D$11,[2]Mthly!$B$31:$D$31</definedName>
    <definedName name="_xlnm.Print_Area" localSheetId="0">'1-2018 SOG'!$A$1:$W$70</definedName>
    <definedName name="_xlnm.Print_Area" localSheetId="3">'12ME 3-2018'!$A$1:$W$70</definedName>
    <definedName name="_xlnm.Print_Area" localSheetId="1">'2-2018 SOG'!$A$1:$W$70</definedName>
    <definedName name="_xlnm.Print_Area" localSheetId="2">'3-2018 SOG'!$A$1:$W$70</definedName>
    <definedName name="RdSch_CY" localSheetId="3">'[7]INPUT TAB'!#REF!</definedName>
    <definedName name="RdSch_CY" localSheetId="2">'[7]INPUT TAB'!#REF!</definedName>
    <definedName name="RdSch_CY">'[3]INPUT TAB'!#REF!</definedName>
    <definedName name="RdSch_PY" localSheetId="3">'[7]INPUT TAB'!#REF!</definedName>
    <definedName name="RdSch_PY" localSheetId="2">'[7]INPUT TAB'!#REF!</definedName>
    <definedName name="RdSch_PY">'[3]INPUT TAB'!#REF!</definedName>
    <definedName name="RdSch_PY2" localSheetId="3">'[7]INPUT TAB'!#REF!</definedName>
    <definedName name="RdSch_PY2" localSheetId="2">'[7]INPUT TAB'!#REF!</definedName>
    <definedName name="RdSch_PY2">'[3]INPUT TAB'!#REF!</definedName>
    <definedName name="Therm_upload" localSheetId="3">#REF!</definedName>
    <definedName name="Therm_upload" localSheetId="1">#REF!</definedName>
    <definedName name="Therm_upload" localSheetId="2">#REF!</definedName>
    <definedName name="Therm_upload">#REF!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3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YTD_Format" localSheetId="3">[6]YTD!$B$13:$D$13,[6]YTD!$B$32:$D$32</definedName>
    <definedName name="YTD_Format" localSheetId="2">[6]YTD!$B$13:$D$13,[6]YTD!$B$32:$D$32</definedName>
    <definedName name="YTD_Format">[2]YTD!$B$13:$D$13,[2]YTD!$B$32:$D$32</definedName>
  </definedNames>
  <calcPr calcId="145621"/>
</workbook>
</file>

<file path=xl/calcChain.xml><?xml version="1.0" encoding="utf-8"?>
<calcChain xmlns="http://schemas.openxmlformats.org/spreadsheetml/2006/main">
  <c r="O64" i="4" l="1"/>
  <c r="Q64" i="4"/>
  <c r="G66" i="4"/>
  <c r="I64" i="4"/>
  <c r="M66" i="4"/>
  <c r="E66" i="4"/>
  <c r="O56" i="4"/>
  <c r="Q56" i="4"/>
  <c r="G58" i="4"/>
  <c r="I56" i="4"/>
  <c r="M58" i="4"/>
  <c r="E58" i="4"/>
  <c r="I50" i="4"/>
  <c r="K50" i="4"/>
  <c r="O50" i="4"/>
  <c r="Q50" i="4" s="1"/>
  <c r="O49" i="4"/>
  <c r="Q49" i="4"/>
  <c r="G52" i="4"/>
  <c r="I49" i="4"/>
  <c r="I48" i="4"/>
  <c r="K48" i="4" s="1"/>
  <c r="I33" i="4"/>
  <c r="K33" i="4"/>
  <c r="O33" i="4"/>
  <c r="Q33" i="4" s="1"/>
  <c r="O32" i="4"/>
  <c r="Q32" i="4"/>
  <c r="K32" i="4"/>
  <c r="I32" i="4"/>
  <c r="W26" i="4"/>
  <c r="S26" i="4"/>
  <c r="O26" i="4"/>
  <c r="Q26" i="4" s="1"/>
  <c r="I26" i="4"/>
  <c r="K26" i="4" s="1"/>
  <c r="W25" i="4"/>
  <c r="O25" i="4"/>
  <c r="M28" i="4"/>
  <c r="U25" i="4"/>
  <c r="E28" i="4"/>
  <c r="W18" i="4"/>
  <c r="S18" i="4"/>
  <c r="O18" i="4"/>
  <c r="Q18" i="4" s="1"/>
  <c r="I18" i="4"/>
  <c r="K18" i="4" s="1"/>
  <c r="W17" i="4"/>
  <c r="O17" i="4"/>
  <c r="M20" i="4"/>
  <c r="U17" i="4"/>
  <c r="E20" i="4"/>
  <c r="W12" i="4"/>
  <c r="S12" i="4"/>
  <c r="O12" i="4"/>
  <c r="Q12" i="4"/>
  <c r="U12" i="4"/>
  <c r="I12" i="4"/>
  <c r="W11" i="4"/>
  <c r="S11" i="4"/>
  <c r="O11" i="4"/>
  <c r="Q11" i="4" s="1"/>
  <c r="I11" i="4"/>
  <c r="K11" i="4" s="1"/>
  <c r="W10" i="4"/>
  <c r="O10" i="4"/>
  <c r="M14" i="4"/>
  <c r="U10" i="4"/>
  <c r="E14" i="4"/>
  <c r="M66" i="3"/>
  <c r="E66" i="3"/>
  <c r="I64" i="3"/>
  <c r="K64" i="3" s="1"/>
  <c r="O64" i="3"/>
  <c r="Q64" i="3" s="1"/>
  <c r="O63" i="3"/>
  <c r="Q63" i="3" s="1"/>
  <c r="M58" i="3"/>
  <c r="E58" i="3"/>
  <c r="Q56" i="3"/>
  <c r="I56" i="3"/>
  <c r="K56" i="3" s="1"/>
  <c r="O56" i="3"/>
  <c r="O55" i="3"/>
  <c r="Q55" i="3" s="1"/>
  <c r="Q49" i="3"/>
  <c r="I49" i="3"/>
  <c r="K49" i="3" s="1"/>
  <c r="O49" i="3"/>
  <c r="O48" i="3"/>
  <c r="Q48" i="3" s="1"/>
  <c r="Q32" i="3"/>
  <c r="I32" i="3"/>
  <c r="K32" i="3" s="1"/>
  <c r="O32" i="3"/>
  <c r="W26" i="3"/>
  <c r="S25" i="3"/>
  <c r="W25" i="3"/>
  <c r="I25" i="3"/>
  <c r="K25" i="3" s="1"/>
  <c r="O25" i="3"/>
  <c r="Q25" i="3" s="1"/>
  <c r="W18" i="3"/>
  <c r="U18" i="3"/>
  <c r="I18" i="3"/>
  <c r="S17" i="3"/>
  <c r="W17" i="3"/>
  <c r="K17" i="3"/>
  <c r="I17" i="3"/>
  <c r="O17" i="3"/>
  <c r="Q17" i="3" s="1"/>
  <c r="M14" i="3"/>
  <c r="G14" i="3"/>
  <c r="U12" i="3"/>
  <c r="S12" i="3"/>
  <c r="Q12" i="3"/>
  <c r="I12" i="3"/>
  <c r="K12" i="3" s="1"/>
  <c r="O12" i="3"/>
  <c r="W11" i="3"/>
  <c r="U11" i="3"/>
  <c r="O11" i="3"/>
  <c r="I11" i="3"/>
  <c r="S10" i="3"/>
  <c r="W10" i="3"/>
  <c r="I10" i="3"/>
  <c r="K10" i="3" s="1"/>
  <c r="O10" i="3"/>
  <c r="Q10" i="3" s="1"/>
  <c r="W8" i="3"/>
  <c r="S8" i="3"/>
  <c r="M8" i="3"/>
  <c r="O20" i="4" l="1"/>
  <c r="O14" i="4"/>
  <c r="Q14" i="4" s="1"/>
  <c r="E22" i="4"/>
  <c r="O28" i="4"/>
  <c r="Q28" i="4" s="1"/>
  <c r="W20" i="4"/>
  <c r="O66" i="4"/>
  <c r="S28" i="4"/>
  <c r="I66" i="4"/>
  <c r="K66" i="4" s="1"/>
  <c r="O58" i="4"/>
  <c r="Q58" i="4" s="1"/>
  <c r="S20" i="4"/>
  <c r="I58" i="4"/>
  <c r="K58" i="4" s="1"/>
  <c r="Q48" i="4"/>
  <c r="U28" i="4"/>
  <c r="M22" i="4"/>
  <c r="Q20" i="4"/>
  <c r="G60" i="4"/>
  <c r="U14" i="4"/>
  <c r="Q66" i="4"/>
  <c r="W28" i="4"/>
  <c r="G20" i="4"/>
  <c r="G28" i="4"/>
  <c r="I10" i="4"/>
  <c r="K10" i="4" s="1"/>
  <c r="Q10" i="4"/>
  <c r="U11" i="4"/>
  <c r="I17" i="4"/>
  <c r="K17" i="4" s="1"/>
  <c r="Q17" i="4"/>
  <c r="U18" i="4"/>
  <c r="I25" i="4"/>
  <c r="Q25" i="4"/>
  <c r="U26" i="4"/>
  <c r="O48" i="4"/>
  <c r="E52" i="4"/>
  <c r="M52" i="4"/>
  <c r="O55" i="4"/>
  <c r="O63" i="4"/>
  <c r="S10" i="4"/>
  <c r="K12" i="4"/>
  <c r="G14" i="4"/>
  <c r="I14" i="4" s="1"/>
  <c r="S17" i="4"/>
  <c r="K25" i="4"/>
  <c r="S25" i="4"/>
  <c r="K49" i="4"/>
  <c r="I55" i="4"/>
  <c r="K55" i="4" s="1"/>
  <c r="Q55" i="4"/>
  <c r="K56" i="4"/>
  <c r="I63" i="4"/>
  <c r="K63" i="4" s="1"/>
  <c r="Q63" i="4"/>
  <c r="K64" i="4"/>
  <c r="K26" i="3"/>
  <c r="Q33" i="3"/>
  <c r="W12" i="3"/>
  <c r="Q66" i="3"/>
  <c r="K18" i="3"/>
  <c r="G28" i="3"/>
  <c r="Q26" i="3"/>
  <c r="I33" i="3"/>
  <c r="K33" i="3" s="1"/>
  <c r="O33" i="3"/>
  <c r="I50" i="3"/>
  <c r="K50" i="3" s="1"/>
  <c r="O50" i="3"/>
  <c r="Q50" i="3" s="1"/>
  <c r="E52" i="3"/>
  <c r="O58" i="3"/>
  <c r="G66" i="3"/>
  <c r="U25" i="3"/>
  <c r="K11" i="3"/>
  <c r="G20" i="3"/>
  <c r="O26" i="3"/>
  <c r="U10" i="3"/>
  <c r="G52" i="3"/>
  <c r="G58" i="3"/>
  <c r="U17" i="3"/>
  <c r="I63" i="3"/>
  <c r="K63" i="3" s="1"/>
  <c r="Q11" i="3"/>
  <c r="E14" i="3"/>
  <c r="O18" i="3"/>
  <c r="Q18" i="3" s="1"/>
  <c r="I26" i="3"/>
  <c r="U26" i="3"/>
  <c r="I48" i="3"/>
  <c r="K48" i="3" s="1"/>
  <c r="M52" i="3"/>
  <c r="I55" i="3"/>
  <c r="K55" i="3" s="1"/>
  <c r="Q58" i="3"/>
  <c r="W20" i="3"/>
  <c r="E20" i="3"/>
  <c r="M20" i="3"/>
  <c r="E28" i="3"/>
  <c r="M28" i="3"/>
  <c r="O66" i="3"/>
  <c r="S11" i="3"/>
  <c r="S18" i="3"/>
  <c r="S26" i="3"/>
  <c r="W14" i="4" l="1"/>
  <c r="M60" i="4"/>
  <c r="K28" i="4"/>
  <c r="M30" i="4"/>
  <c r="I28" i="4"/>
  <c r="I52" i="4"/>
  <c r="K52" i="4" s="1"/>
  <c r="O52" i="4"/>
  <c r="Q52" i="4" s="1"/>
  <c r="E60" i="4"/>
  <c r="S14" i="4"/>
  <c r="K20" i="4"/>
  <c r="G68" i="4"/>
  <c r="I20" i="4"/>
  <c r="G22" i="4"/>
  <c r="K14" i="4"/>
  <c r="U20" i="4"/>
  <c r="O22" i="4"/>
  <c r="Q22" i="4" s="1"/>
  <c r="E30" i="4"/>
  <c r="U14" i="3"/>
  <c r="G60" i="3"/>
  <c r="S14" i="3"/>
  <c r="I52" i="3"/>
  <c r="K52" i="3" s="1"/>
  <c r="E60" i="3"/>
  <c r="O52" i="3"/>
  <c r="O28" i="3"/>
  <c r="Q28" i="3" s="1"/>
  <c r="I28" i="3"/>
  <c r="K28" i="3" s="1"/>
  <c r="S28" i="3"/>
  <c r="I14" i="3"/>
  <c r="K14" i="3" s="1"/>
  <c r="E22" i="3"/>
  <c r="O14" i="3"/>
  <c r="Q14" i="3" s="1"/>
  <c r="U28" i="3"/>
  <c r="M22" i="3"/>
  <c r="Q20" i="3"/>
  <c r="W28" i="3"/>
  <c r="O20" i="3"/>
  <c r="I20" i="3"/>
  <c r="K20" i="3" s="1"/>
  <c r="S20" i="3"/>
  <c r="Q52" i="3"/>
  <c r="M60" i="3"/>
  <c r="W14" i="3"/>
  <c r="G22" i="3"/>
  <c r="I66" i="3"/>
  <c r="K66" i="3" s="1"/>
  <c r="U20" i="3"/>
  <c r="K58" i="3"/>
  <c r="I58" i="3"/>
  <c r="G30" i="4" l="1"/>
  <c r="K22" i="4"/>
  <c r="I22" i="4"/>
  <c r="U22" i="4"/>
  <c r="Q60" i="4"/>
  <c r="W22" i="4"/>
  <c r="M68" i="4"/>
  <c r="O30" i="4"/>
  <c r="E35" i="4"/>
  <c r="I60" i="4"/>
  <c r="K60" i="4" s="1"/>
  <c r="S22" i="4"/>
  <c r="O60" i="4"/>
  <c r="E68" i="4"/>
  <c r="Q30" i="4"/>
  <c r="M35" i="4"/>
  <c r="S22" i="3"/>
  <c r="I60" i="3"/>
  <c r="O60" i="3"/>
  <c r="Q60" i="3" s="1"/>
  <c r="E68" i="3"/>
  <c r="W22" i="3"/>
  <c r="M68" i="3"/>
  <c r="M30" i="3"/>
  <c r="I22" i="3"/>
  <c r="K22" i="3" s="1"/>
  <c r="E30" i="3"/>
  <c r="O22" i="3"/>
  <c r="Q22" i="3" s="1"/>
  <c r="G30" i="3"/>
  <c r="K60" i="3"/>
  <c r="G68" i="3"/>
  <c r="U22" i="3"/>
  <c r="I68" i="4" l="1"/>
  <c r="K68" i="4" s="1"/>
  <c r="O68" i="4"/>
  <c r="S30" i="4"/>
  <c r="K30" i="4"/>
  <c r="G35" i="4"/>
  <c r="I35" i="4" s="1"/>
  <c r="U30" i="4"/>
  <c r="I30" i="4"/>
  <c r="Q68" i="4"/>
  <c r="W30" i="4"/>
  <c r="O35" i="4"/>
  <c r="Q35" i="4" s="1"/>
  <c r="I30" i="3"/>
  <c r="E35" i="3"/>
  <c r="O30" i="3"/>
  <c r="Q30" i="3" s="1"/>
  <c r="W30" i="3"/>
  <c r="K30" i="3"/>
  <c r="G35" i="3"/>
  <c r="M35" i="3"/>
  <c r="K68" i="3"/>
  <c r="U30" i="3"/>
  <c r="S30" i="3"/>
  <c r="I68" i="3"/>
  <c r="O68" i="3"/>
  <c r="Q68" i="3" s="1"/>
  <c r="K35" i="4" l="1"/>
  <c r="I35" i="3"/>
  <c r="K35" i="3" s="1"/>
  <c r="O35" i="3"/>
  <c r="Q35" i="3" s="1"/>
  <c r="M66" i="2" l="1"/>
  <c r="E66" i="2"/>
  <c r="I64" i="2"/>
  <c r="K64" i="2" s="1"/>
  <c r="O64" i="2"/>
  <c r="Q64" i="2" s="1"/>
  <c r="O63" i="2"/>
  <c r="Q63" i="2" s="1"/>
  <c r="M58" i="2"/>
  <c r="E58" i="2"/>
  <c r="I56" i="2"/>
  <c r="K56" i="2" s="1"/>
  <c r="O56" i="2"/>
  <c r="Q56" i="2" s="1"/>
  <c r="O55" i="2"/>
  <c r="Q55" i="2" s="1"/>
  <c r="I55" i="2"/>
  <c r="M52" i="2"/>
  <c r="I49" i="2"/>
  <c r="K49" i="2" s="1"/>
  <c r="O49" i="2"/>
  <c r="Q49" i="2" s="1"/>
  <c r="O48" i="2"/>
  <c r="Q48" i="2" s="1"/>
  <c r="I48" i="2"/>
  <c r="I32" i="2"/>
  <c r="K32" i="2" s="1"/>
  <c r="O32" i="2"/>
  <c r="Q32" i="2" s="1"/>
  <c r="W26" i="2"/>
  <c r="U26" i="2"/>
  <c r="I26" i="2"/>
  <c r="S25" i="2"/>
  <c r="W25" i="2"/>
  <c r="K25" i="2"/>
  <c r="I25" i="2"/>
  <c r="O25" i="2"/>
  <c r="Q25" i="2" s="1"/>
  <c r="W18" i="2"/>
  <c r="U18" i="2"/>
  <c r="O18" i="2"/>
  <c r="I18" i="2"/>
  <c r="S17" i="2"/>
  <c r="W17" i="2"/>
  <c r="I17" i="2"/>
  <c r="K17" i="2" s="1"/>
  <c r="O17" i="2"/>
  <c r="Q17" i="2" s="1"/>
  <c r="G14" i="2"/>
  <c r="E14" i="2"/>
  <c r="I14" i="2" s="1"/>
  <c r="U12" i="2"/>
  <c r="S12" i="2"/>
  <c r="I12" i="2"/>
  <c r="K12" i="2" s="1"/>
  <c r="O12" i="2"/>
  <c r="Q12" i="2" s="1"/>
  <c r="U11" i="2"/>
  <c r="W11" i="2"/>
  <c r="I11" i="2"/>
  <c r="S10" i="2"/>
  <c r="Q10" i="2"/>
  <c r="W10" i="2"/>
  <c r="I10" i="2"/>
  <c r="K10" i="2" s="1"/>
  <c r="O10" i="2"/>
  <c r="S8" i="2"/>
  <c r="M8" i="2"/>
  <c r="W8" i="2" s="1"/>
  <c r="I58" i="2" l="1"/>
  <c r="Q66" i="2"/>
  <c r="O11" i="2"/>
  <c r="K14" i="2"/>
  <c r="Q50" i="2"/>
  <c r="W12" i="2"/>
  <c r="M14" i="2"/>
  <c r="K18" i="2"/>
  <c r="G28" i="2"/>
  <c r="I33" i="2"/>
  <c r="K33" i="2" s="1"/>
  <c r="O33" i="2"/>
  <c r="Q33" i="2" s="1"/>
  <c r="I50" i="2"/>
  <c r="K50" i="2" s="1"/>
  <c r="O50" i="2"/>
  <c r="E52" i="2"/>
  <c r="Q58" i="2"/>
  <c r="G66" i="2"/>
  <c r="U25" i="2"/>
  <c r="I63" i="2"/>
  <c r="K63" i="2" s="1"/>
  <c r="I66" i="2"/>
  <c r="K11" i="2"/>
  <c r="O14" i="2"/>
  <c r="G20" i="2"/>
  <c r="Q18" i="2"/>
  <c r="O26" i="2"/>
  <c r="Q26" i="2" s="1"/>
  <c r="K48" i="2"/>
  <c r="U10" i="2"/>
  <c r="G52" i="2"/>
  <c r="G58" i="2"/>
  <c r="K55" i="2"/>
  <c r="U17" i="2"/>
  <c r="Q11" i="2"/>
  <c r="M60" i="2"/>
  <c r="K26" i="2"/>
  <c r="E20" i="2"/>
  <c r="M20" i="2"/>
  <c r="E28" i="2"/>
  <c r="M28" i="2"/>
  <c r="O58" i="2"/>
  <c r="O66" i="2"/>
  <c r="S11" i="2"/>
  <c r="S18" i="2"/>
  <c r="S26" i="2"/>
  <c r="U28" i="2" l="1"/>
  <c r="K66" i="2"/>
  <c r="W28" i="2"/>
  <c r="O28" i="2"/>
  <c r="Q28" i="2" s="1"/>
  <c r="I28" i="2"/>
  <c r="K28" i="2" s="1"/>
  <c r="S28" i="2"/>
  <c r="M68" i="2"/>
  <c r="G22" i="2"/>
  <c r="Q20" i="2"/>
  <c r="U20" i="2"/>
  <c r="K58" i="2"/>
  <c r="S14" i="2"/>
  <c r="I52" i="2"/>
  <c r="K52" i="2" s="1"/>
  <c r="E60" i="2"/>
  <c r="O52" i="2"/>
  <c r="Q52" i="2" s="1"/>
  <c r="Q14" i="2"/>
  <c r="M22" i="2"/>
  <c r="W14" i="2"/>
  <c r="W20" i="2"/>
  <c r="O20" i="2"/>
  <c r="I20" i="2"/>
  <c r="K20" i="2" s="1"/>
  <c r="S20" i="2"/>
  <c r="G60" i="2"/>
  <c r="U14" i="2"/>
  <c r="E22" i="2"/>
  <c r="I22" i="2" l="1"/>
  <c r="E30" i="2"/>
  <c r="O22" i="2"/>
  <c r="Q22" i="2" s="1"/>
  <c r="S22" i="2"/>
  <c r="I60" i="2"/>
  <c r="K60" i="2" s="1"/>
  <c r="O60" i="2"/>
  <c r="Q60" i="2" s="1"/>
  <c r="E68" i="2"/>
  <c r="M30" i="2"/>
  <c r="W22" i="2"/>
  <c r="K22" i="2"/>
  <c r="G30" i="2"/>
  <c r="G68" i="2"/>
  <c r="U22" i="2"/>
  <c r="U30" i="2" l="1"/>
  <c r="Q30" i="2"/>
  <c r="M35" i="2"/>
  <c r="O68" i="2"/>
  <c r="Q68" i="2" s="1"/>
  <c r="S30" i="2"/>
  <c r="I68" i="2"/>
  <c r="K68" i="2" s="1"/>
  <c r="G35" i="2"/>
  <c r="I30" i="2"/>
  <c r="K30" i="2" s="1"/>
  <c r="E35" i="2"/>
  <c r="O30" i="2"/>
  <c r="W30" i="2"/>
  <c r="I35" i="2" l="1"/>
  <c r="O35" i="2"/>
  <c r="Q35" i="2" s="1"/>
  <c r="K35" i="2"/>
  <c r="O64" i="1" l="1"/>
  <c r="G58" i="1"/>
  <c r="I56" i="1"/>
  <c r="Q50" i="1"/>
  <c r="O50" i="1"/>
  <c r="O49" i="1"/>
  <c r="G52" i="1"/>
  <c r="G60" i="1" s="1"/>
  <c r="O33" i="1"/>
  <c r="Q33" i="1" s="1"/>
  <c r="I33" i="1"/>
  <c r="I32" i="1"/>
  <c r="M28" i="1"/>
  <c r="E28" i="1"/>
  <c r="S26" i="1"/>
  <c r="Q26" i="1"/>
  <c r="K26" i="1"/>
  <c r="I26" i="1"/>
  <c r="O26" i="1"/>
  <c r="W25" i="1"/>
  <c r="O25" i="1"/>
  <c r="U18" i="1"/>
  <c r="S18" i="1"/>
  <c r="Q18" i="1"/>
  <c r="I18" i="1"/>
  <c r="K18" i="1" s="1"/>
  <c r="O18" i="1"/>
  <c r="U17" i="1"/>
  <c r="M20" i="1"/>
  <c r="I17" i="1"/>
  <c r="E20" i="1"/>
  <c r="W12" i="1"/>
  <c r="S12" i="1"/>
  <c r="U11" i="1"/>
  <c r="Q11" i="1"/>
  <c r="O11" i="1"/>
  <c r="M14" i="1"/>
  <c r="I10" i="1"/>
  <c r="M8" i="1"/>
  <c r="W8" i="1" s="1"/>
  <c r="I20" i="1" l="1"/>
  <c r="O20" i="1"/>
  <c r="M22" i="1"/>
  <c r="Q20" i="1"/>
  <c r="S8" i="1"/>
  <c r="W10" i="1"/>
  <c r="O17" i="1"/>
  <c r="Q17" i="1" s="1"/>
  <c r="K25" i="1"/>
  <c r="E58" i="1"/>
  <c r="I55" i="1"/>
  <c r="K55" i="1" s="1"/>
  <c r="S17" i="1"/>
  <c r="O55" i="1"/>
  <c r="K64" i="1"/>
  <c r="U26" i="1"/>
  <c r="O10" i="1"/>
  <c r="Q10" i="1" s="1"/>
  <c r="O12" i="1"/>
  <c r="Q12" i="1" s="1"/>
  <c r="E14" i="1"/>
  <c r="K17" i="1"/>
  <c r="G20" i="1"/>
  <c r="U20" i="1"/>
  <c r="Q25" i="1"/>
  <c r="G28" i="1"/>
  <c r="O32" i="1"/>
  <c r="Q32" i="1" s="1"/>
  <c r="W11" i="1"/>
  <c r="Q49" i="1"/>
  <c r="I50" i="1"/>
  <c r="K50" i="1" s="1"/>
  <c r="K56" i="1"/>
  <c r="W26" i="1"/>
  <c r="Q64" i="1"/>
  <c r="G14" i="1"/>
  <c r="K10" i="1"/>
  <c r="Q48" i="1"/>
  <c r="M52" i="1"/>
  <c r="W18" i="1"/>
  <c r="Q56" i="1"/>
  <c r="M66" i="1"/>
  <c r="U10" i="1"/>
  <c r="I11" i="1"/>
  <c r="K11" i="1" s="1"/>
  <c r="S11" i="1"/>
  <c r="I12" i="1"/>
  <c r="K12" i="1" s="1"/>
  <c r="U12" i="1"/>
  <c r="U14" i="1"/>
  <c r="W17" i="1"/>
  <c r="I25" i="1"/>
  <c r="U25" i="1"/>
  <c r="O28" i="1"/>
  <c r="Q28" i="1" s="1"/>
  <c r="K32" i="1"/>
  <c r="K33" i="1"/>
  <c r="I48" i="1"/>
  <c r="K48" i="1" s="1"/>
  <c r="S10" i="1"/>
  <c r="E52" i="1"/>
  <c r="O48" i="1"/>
  <c r="I49" i="1"/>
  <c r="K49" i="1" s="1"/>
  <c r="M58" i="1"/>
  <c r="Q55" i="1"/>
  <c r="O56" i="1"/>
  <c r="E66" i="1"/>
  <c r="I63" i="1"/>
  <c r="K63" i="1" s="1"/>
  <c r="S25" i="1"/>
  <c r="O63" i="1"/>
  <c r="Q63" i="1" s="1"/>
  <c r="I64" i="1"/>
  <c r="G66" i="1"/>
  <c r="O52" i="1" l="1"/>
  <c r="E60" i="1"/>
  <c r="S14" i="1"/>
  <c r="I52" i="1"/>
  <c r="K52" i="1" s="1"/>
  <c r="W28" i="1"/>
  <c r="W14" i="1"/>
  <c r="M60" i="1"/>
  <c r="Q52" i="1"/>
  <c r="O14" i="1"/>
  <c r="Q14" i="1" s="1"/>
  <c r="E22" i="1"/>
  <c r="I14" i="1"/>
  <c r="K14" i="1" s="1"/>
  <c r="K66" i="1"/>
  <c r="U28" i="1"/>
  <c r="W20" i="1"/>
  <c r="G22" i="1"/>
  <c r="K20" i="1"/>
  <c r="S20" i="1"/>
  <c r="O58" i="1"/>
  <c r="Q58" i="1" s="1"/>
  <c r="I58" i="1"/>
  <c r="K58" i="1" s="1"/>
  <c r="G68" i="1"/>
  <c r="S28" i="1"/>
  <c r="O66" i="1"/>
  <c r="Q66" i="1" s="1"/>
  <c r="I66" i="1"/>
  <c r="K28" i="1"/>
  <c r="M30" i="1"/>
  <c r="I28" i="1"/>
  <c r="M35" i="1" l="1"/>
  <c r="W22" i="1"/>
  <c r="M68" i="1"/>
  <c r="Q60" i="1"/>
  <c r="G30" i="1"/>
  <c r="U22" i="1"/>
  <c r="U30" i="1"/>
  <c r="O22" i="1"/>
  <c r="Q22" i="1" s="1"/>
  <c r="E30" i="1"/>
  <c r="I22" i="1"/>
  <c r="K22" i="1" s="1"/>
  <c r="O60" i="1"/>
  <c r="E68" i="1"/>
  <c r="S22" i="1"/>
  <c r="I60" i="1"/>
  <c r="K60" i="1" s="1"/>
  <c r="O30" i="1" l="1"/>
  <c r="Q30" i="1" s="1"/>
  <c r="E35" i="1"/>
  <c r="I30" i="1"/>
  <c r="W30" i="1"/>
  <c r="O68" i="1"/>
  <c r="Q68" i="1" s="1"/>
  <c r="I68" i="1"/>
  <c r="K68" i="1" s="1"/>
  <c r="S30" i="1"/>
  <c r="G35" i="1"/>
  <c r="K30" i="1"/>
  <c r="O35" i="1" l="1"/>
  <c r="Q35" i="1" s="1"/>
  <c r="I35" i="1"/>
  <c r="K35" i="1"/>
</calcChain>
</file>

<file path=xl/sharedStrings.xml><?xml version="1.0" encoding="utf-8"?>
<sst xmlns="http://schemas.openxmlformats.org/spreadsheetml/2006/main" count="304" uniqueCount="49">
  <si>
    <t>PUGET SOUND ENERGY</t>
  </si>
  <si>
    <t>SUMMARY OF GAS OPERATING REVENUE &amp; THERM SALES</t>
  </si>
  <si>
    <t>INCREASE (DECREASE)</t>
  </si>
  <si>
    <t/>
  </si>
  <si>
    <t>VARIANCE FROM BUDGET</t>
  </si>
  <si>
    <t>VARIANCE FROM 2015</t>
  </si>
  <si>
    <t>REVENUE PER THERM</t>
  </si>
  <si>
    <t>ACTUAL</t>
  </si>
  <si>
    <t>SALE OF GAS - REVENUE</t>
  </si>
  <si>
    <t>BUDGET</t>
  </si>
  <si>
    <t>AMOUNT</t>
  </si>
  <si>
    <t>%</t>
  </si>
  <si>
    <t>Firm Sales Revenue</t>
  </si>
  <si>
    <t>Residential firm</t>
  </si>
  <si>
    <t>Commercial firm</t>
  </si>
  <si>
    <t>Industrial firm</t>
  </si>
  <si>
    <t xml:space="preserve">  Total firm</t>
  </si>
  <si>
    <t>Interruptible Sales Revenue</t>
  </si>
  <si>
    <t>Commercial interruptible</t>
  </si>
  <si>
    <t>Industrial interruptible</t>
  </si>
  <si>
    <t xml:space="preserve">  Total interruptible</t>
  </si>
  <si>
    <t xml:space="preserve">      Total gas sales revenue</t>
  </si>
  <si>
    <t>Transportation Revenue</t>
  </si>
  <si>
    <t>Commercial transportation</t>
  </si>
  <si>
    <t>Industrial transportation</t>
  </si>
  <si>
    <t xml:space="preserve">  Total transportation</t>
  </si>
  <si>
    <t xml:space="preserve">      Total gas revenue</t>
  </si>
  <si>
    <t>Decoupling Revenue</t>
  </si>
  <si>
    <t>Other Operating Revenues</t>
  </si>
  <si>
    <t xml:space="preserve">    Total operating revenues</t>
  </si>
  <si>
    <t>SCH. 81 (Utility Tax &amp; FranFee) in above</t>
  </si>
  <si>
    <t>SCH. 120 (Cons. Tracker Rev) in above</t>
  </si>
  <si>
    <t>Low Income Surcharge included in above</t>
  </si>
  <si>
    <t>SCH. 132 (Merger Rate Credit) in above</t>
  </si>
  <si>
    <t>SCH. 140 (Prop Tax in BillEngy) in above</t>
  </si>
  <si>
    <t>SCH. 141 (Expedt in BillEngy) in above</t>
  </si>
  <si>
    <t>SCH. 142 (Decup in BillEngy) in above</t>
  </si>
  <si>
    <t>SCH. 149 (Pipeline Replacement) in above</t>
  </si>
  <si>
    <t>SALE OF GAS - THERMS</t>
  </si>
  <si>
    <t>Firm Sales Therms</t>
  </si>
  <si>
    <t>Interruptible Sales Therms</t>
  </si>
  <si>
    <t xml:space="preserve">    Total gas sales - therms</t>
  </si>
  <si>
    <t>Transportation Therms</t>
  </si>
  <si>
    <t xml:space="preserve">    Total therms</t>
  </si>
  <si>
    <t>* Note: Sch. 141 Expedited Rate Filing and Sch. 142 Decoupling Riders were included in this report starting in July 2015</t>
  </si>
  <si>
    <t>MONTH OF JANUARY 2018</t>
  </si>
  <si>
    <t>MONTH OF FEBRUARY 2018</t>
  </si>
  <si>
    <t>MONTH OF MARCH 2018</t>
  </si>
  <si>
    <t>TWELVE MONTHS ENDED MARCH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</si>
</sst>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&quot;DM&quot;_-;\-* #,##0.00\ &quot;DM&quot;_-;_-* &quot;-&quot;??\ &quot;DM&quot;_-;_-@_-"/>
    <numFmt numFmtId="165" formatCode="_(&quot;$&quot;* #,##0_);_(&quot;$&quot;* \(#,##0\);_(&quot;$&quot;* &quot;-&quot;??_);_(@_)"/>
    <numFmt numFmtId="166" formatCode="_(#,##0_);\(#,##0\);_(#,##0_);_(@_)"/>
    <numFmt numFmtId="167" formatCode="_(#,##0.0%_);\(#,##0.0%\);_(#,##0.0%_);_(@_)"/>
    <numFmt numFmtId="168" formatCode="_(&quot;$&quot;* #,##0.000_);_(&quot;$&quot;* \(#,##0.000\);_(&quot;$&quot;* &quot;-&quot;???_);_(@_)"/>
    <numFmt numFmtId="169" formatCode="_(* #,##0.000_);_(* \(#,##0.000\);_(* &quot;-&quot;???_);_(@_)"/>
    <numFmt numFmtId="170" formatCode="_-* #,##0.00\ _D_M_-;\-* #,##0.00\ _D_M_-;_-* &quot;-&quot;??\ _D_M_-;_-@_-"/>
    <numFmt numFmtId="171" formatCode="_(#,##0.00_);\(#,##0.00\);_(#,##0.00_);_(@_)"/>
    <numFmt numFmtId="172" formatCode="0.0%;\(0.0%\)"/>
    <numFmt numFmtId="173" formatCode="#,##0.000_);\(#,##0.000\)"/>
    <numFmt numFmtId="174" formatCode="0.000"/>
    <numFmt numFmtId="175" formatCode="_(* #,##0.00_);_(* \(#,##0.00\);_(* &quot;-&quot;_);_(@_)"/>
    <numFmt numFmtId="176" formatCode="00000"/>
    <numFmt numFmtId="177" formatCode="0.00_)"/>
    <numFmt numFmtId="179" formatCode="###,000"/>
    <numFmt numFmtId="180" formatCode="_-* #,##0\ _D_M_-;\-* #,##0\ _D_M_-;_-* &quot;-&quot;??\ _D_M_-;_-@_-"/>
  </numFmts>
  <fonts count="31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</fonts>
  <fills count="54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</borders>
  <cellStyleXfs count="101">
    <xf numFmtId="0" fontId="0" fillId="0" borderId="0"/>
    <xf numFmtId="17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9" fontId="6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8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8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3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176" fontId="1" fillId="0" borderId="0"/>
    <xf numFmtId="38" fontId="10" fillId="16" borderId="0" applyNumberFormat="0" applyBorder="0" applyAlignment="0" applyProtection="0"/>
    <xf numFmtId="10" fontId="10" fillId="17" borderId="3" applyNumberFormat="0" applyBorder="0" applyAlignment="0" applyProtection="0"/>
    <xf numFmtId="177" fontId="11" fillId="0" borderId="0"/>
    <xf numFmtId="10" fontId="1" fillId="0" borderId="0" applyFont="0" applyFill="0" applyBorder="0" applyAlignment="0" applyProtection="0"/>
    <xf numFmtId="4" fontId="12" fillId="18" borderId="4" applyNumberFormat="0" applyProtection="0">
      <alignment vertical="center"/>
    </xf>
    <xf numFmtId="4" fontId="13" fillId="18" borderId="4" applyNumberFormat="0" applyProtection="0">
      <alignment vertical="center"/>
    </xf>
    <xf numFmtId="4" fontId="12" fillId="18" borderId="4" applyNumberFormat="0" applyProtection="0">
      <alignment horizontal="left" vertical="center" indent="1"/>
    </xf>
    <xf numFmtId="0" fontId="12" fillId="18" borderId="4" applyNumberFormat="0" applyProtection="0">
      <alignment horizontal="left" vertical="top" indent="1"/>
    </xf>
    <xf numFmtId="4" fontId="12" fillId="19" borderId="0" applyNumberFormat="0" applyProtection="0">
      <alignment horizontal="left" vertical="center" indent="1"/>
    </xf>
    <xf numFmtId="4" fontId="14" fillId="20" borderId="4" applyNumberFormat="0" applyProtection="0">
      <alignment horizontal="right" vertical="center"/>
    </xf>
    <xf numFmtId="4" fontId="14" fillId="21" borderId="4" applyNumberFormat="0" applyProtection="0">
      <alignment horizontal="right" vertical="center"/>
    </xf>
    <xf numFmtId="4" fontId="14" fillId="22" borderId="4" applyNumberFormat="0" applyProtection="0">
      <alignment horizontal="right" vertical="center"/>
    </xf>
    <xf numFmtId="4" fontId="14" fillId="23" borderId="4" applyNumberFormat="0" applyProtection="0">
      <alignment horizontal="right" vertical="center"/>
    </xf>
    <xf numFmtId="4" fontId="14" fillId="24" borderId="4" applyNumberFormat="0" applyProtection="0">
      <alignment horizontal="right" vertical="center"/>
    </xf>
    <xf numFmtId="4" fontId="14" fillId="25" borderId="4" applyNumberFormat="0" applyProtection="0">
      <alignment horizontal="right" vertical="center"/>
    </xf>
    <xf numFmtId="4" fontId="14" fillId="26" borderId="4" applyNumberFormat="0" applyProtection="0">
      <alignment horizontal="right" vertical="center"/>
    </xf>
    <xf numFmtId="4" fontId="14" fillId="27" borderId="4" applyNumberFormat="0" applyProtection="0">
      <alignment horizontal="right" vertical="center"/>
    </xf>
    <xf numFmtId="4" fontId="14" fillId="28" borderId="4" applyNumberFormat="0" applyProtection="0">
      <alignment horizontal="right" vertical="center"/>
    </xf>
    <xf numFmtId="4" fontId="12" fillId="29" borderId="5" applyNumberFormat="0" applyProtection="0">
      <alignment horizontal="left" vertical="center" indent="1"/>
    </xf>
    <xf numFmtId="4" fontId="14" fillId="30" borderId="0" applyNumberFormat="0" applyProtection="0">
      <alignment horizontal="left" vertical="center" indent="1"/>
    </xf>
    <xf numFmtId="4" fontId="15" fillId="31" borderId="0" applyNumberFormat="0" applyProtection="0">
      <alignment horizontal="left" vertical="center" indent="1"/>
    </xf>
    <xf numFmtId="4" fontId="14" fillId="19" borderId="4" applyNumberFormat="0" applyProtection="0">
      <alignment horizontal="right" vertical="center"/>
    </xf>
    <xf numFmtId="4" fontId="14" fillId="30" borderId="0" applyNumberFormat="0" applyProtection="0">
      <alignment horizontal="left" vertical="center" indent="1"/>
    </xf>
    <xf numFmtId="4" fontId="14" fillId="19" borderId="0" applyNumberFormat="0" applyProtection="0">
      <alignment horizontal="left" vertical="center" indent="1"/>
    </xf>
    <xf numFmtId="0" fontId="1" fillId="31" borderId="4" applyNumberFormat="0" applyProtection="0">
      <alignment horizontal="left" vertical="center" indent="1"/>
    </xf>
    <xf numFmtId="0" fontId="1" fillId="31" borderId="4" applyNumberFormat="0" applyProtection="0">
      <alignment horizontal="left" vertical="top" indent="1"/>
    </xf>
    <xf numFmtId="0" fontId="1" fillId="19" borderId="4" applyNumberFormat="0" applyProtection="0">
      <alignment horizontal="left" vertical="center" indent="1"/>
    </xf>
    <xf numFmtId="0" fontId="1" fillId="19" borderId="4" applyNumberFormat="0" applyProtection="0">
      <alignment horizontal="left" vertical="top" indent="1"/>
    </xf>
    <xf numFmtId="0" fontId="1" fillId="32" borderId="4" applyNumberFormat="0" applyProtection="0">
      <alignment horizontal="left" vertical="center" indent="1"/>
    </xf>
    <xf numFmtId="0" fontId="1" fillId="32" borderId="4" applyNumberFormat="0" applyProtection="0">
      <alignment horizontal="left" vertical="top" indent="1"/>
    </xf>
    <xf numFmtId="0" fontId="1" fillId="30" borderId="4" applyNumberFormat="0" applyProtection="0">
      <alignment horizontal="left" vertical="center" indent="1"/>
    </xf>
    <xf numFmtId="0" fontId="1" fillId="30" borderId="4" applyNumberFormat="0" applyProtection="0">
      <alignment horizontal="left" vertical="top" indent="1"/>
    </xf>
    <xf numFmtId="0" fontId="1" fillId="33" borderId="3" applyNumberFormat="0">
      <protection locked="0"/>
    </xf>
    <xf numFmtId="0" fontId="16" fillId="31" borderId="6" applyBorder="0"/>
    <xf numFmtId="4" fontId="14" fillId="34" borderId="4" applyNumberFormat="0" applyProtection="0">
      <alignment vertical="center"/>
    </xf>
    <xf numFmtId="4" fontId="17" fillId="34" borderId="4" applyNumberFormat="0" applyProtection="0">
      <alignment vertical="center"/>
    </xf>
    <xf numFmtId="4" fontId="14" fillId="34" borderId="4" applyNumberFormat="0" applyProtection="0">
      <alignment horizontal="left" vertical="center" indent="1"/>
    </xf>
    <xf numFmtId="0" fontId="14" fillId="34" borderId="4" applyNumberFormat="0" applyProtection="0">
      <alignment horizontal="left" vertical="top" indent="1"/>
    </xf>
    <xf numFmtId="4" fontId="14" fillId="30" borderId="4" applyNumberFormat="0" applyProtection="0">
      <alignment horizontal="right" vertical="center"/>
    </xf>
    <xf numFmtId="4" fontId="17" fillId="30" borderId="4" applyNumberFormat="0" applyProtection="0">
      <alignment horizontal="right" vertical="center"/>
    </xf>
    <xf numFmtId="4" fontId="14" fillId="19" borderId="4" applyNumberFormat="0" applyProtection="0">
      <alignment horizontal="left" vertical="center" indent="1"/>
    </xf>
    <xf numFmtId="0" fontId="14" fillId="19" borderId="4" applyNumberFormat="0" applyProtection="0">
      <alignment horizontal="left" vertical="top" indent="1"/>
    </xf>
    <xf numFmtId="4" fontId="18" fillId="35" borderId="0" applyNumberFormat="0" applyProtection="0">
      <alignment horizontal="left" vertical="center" indent="1"/>
    </xf>
    <xf numFmtId="0" fontId="10" fillId="36" borderId="3"/>
    <xf numFmtId="4" fontId="19" fillId="30" borderId="4" applyNumberFormat="0" applyProtection="0">
      <alignment horizontal="right" vertical="center"/>
    </xf>
    <xf numFmtId="0" fontId="20" fillId="0" borderId="7" applyNumberFormat="0" applyFont="0" applyFill="0" applyAlignment="0" applyProtection="0"/>
    <xf numFmtId="179" fontId="21" fillId="0" borderId="8" applyNumberFormat="0" applyProtection="0">
      <alignment horizontal="right" vertical="center"/>
    </xf>
    <xf numFmtId="179" fontId="22" fillId="0" borderId="9" applyNumberFormat="0" applyProtection="0">
      <alignment horizontal="right" vertical="center"/>
    </xf>
    <xf numFmtId="0" fontId="22" fillId="37" borderId="7" applyNumberFormat="0" applyAlignment="0" applyProtection="0">
      <alignment horizontal="left" vertical="center" indent="1"/>
    </xf>
    <xf numFmtId="0" fontId="23" fillId="38" borderId="9" applyNumberFormat="0" applyAlignment="0" applyProtection="0">
      <alignment horizontal="left" vertical="center" indent="1"/>
    </xf>
    <xf numFmtId="0" fontId="23" fillId="38" borderId="9" applyNumberFormat="0" applyAlignment="0" applyProtection="0">
      <alignment horizontal="left" vertical="center" indent="1"/>
    </xf>
    <xf numFmtId="0" fontId="24" fillId="0" borderId="10" applyNumberFormat="0" applyFill="0" applyBorder="0" applyAlignment="0" applyProtection="0"/>
    <xf numFmtId="0" fontId="25" fillId="0" borderId="10" applyBorder="0" applyAlignment="0" applyProtection="0"/>
    <xf numFmtId="179" fontId="26" fillId="39" borderId="11" applyNumberFormat="0" applyBorder="0" applyAlignment="0" applyProtection="0">
      <alignment horizontal="right" vertical="center" indent="1"/>
    </xf>
    <xf numFmtId="179" fontId="27" fillId="40" borderId="11" applyNumberFormat="0" applyBorder="0" applyAlignment="0" applyProtection="0">
      <alignment horizontal="right" vertical="center" indent="1"/>
    </xf>
    <xf numFmtId="179" fontId="27" fillId="41" borderId="11" applyNumberFormat="0" applyBorder="0" applyAlignment="0" applyProtection="0">
      <alignment horizontal="right" vertical="center" indent="1"/>
    </xf>
    <xf numFmtId="179" fontId="28" fillId="42" borderId="11" applyNumberFormat="0" applyBorder="0" applyAlignment="0" applyProtection="0">
      <alignment horizontal="right" vertical="center" indent="1"/>
    </xf>
    <xf numFmtId="179" fontId="28" fillId="43" borderId="11" applyNumberFormat="0" applyBorder="0" applyAlignment="0" applyProtection="0">
      <alignment horizontal="right" vertical="center" indent="1"/>
    </xf>
    <xf numFmtId="179" fontId="28" fillId="44" borderId="11" applyNumberFormat="0" applyBorder="0" applyAlignment="0" applyProtection="0">
      <alignment horizontal="right" vertical="center" indent="1"/>
    </xf>
    <xf numFmtId="179" fontId="29" fillId="45" borderId="11" applyNumberFormat="0" applyBorder="0" applyAlignment="0" applyProtection="0">
      <alignment horizontal="right" vertical="center" indent="1"/>
    </xf>
    <xf numFmtId="179" fontId="29" fillId="46" borderId="11" applyNumberFormat="0" applyBorder="0" applyAlignment="0" applyProtection="0">
      <alignment horizontal="right" vertical="center" indent="1"/>
    </xf>
    <xf numFmtId="179" fontId="29" fillId="47" borderId="11" applyNumberFormat="0" applyBorder="0" applyAlignment="0" applyProtection="0">
      <alignment horizontal="right" vertical="center" indent="1"/>
    </xf>
    <xf numFmtId="0" fontId="23" fillId="48" borderId="7" applyNumberFormat="0" applyAlignment="0" applyProtection="0">
      <alignment horizontal="left" vertical="center" indent="1"/>
    </xf>
    <xf numFmtId="0" fontId="23" fillId="49" borderId="7" applyNumberFormat="0" applyAlignment="0" applyProtection="0">
      <alignment horizontal="left" vertical="center" indent="1"/>
    </xf>
    <xf numFmtId="0" fontId="23" fillId="50" borderId="7" applyNumberFormat="0" applyAlignment="0" applyProtection="0">
      <alignment horizontal="left" vertical="center" indent="1"/>
    </xf>
    <xf numFmtId="0" fontId="23" fillId="51" borderId="7" applyNumberFormat="0" applyAlignment="0" applyProtection="0">
      <alignment horizontal="left" vertical="center" indent="1"/>
    </xf>
    <xf numFmtId="0" fontId="23" fillId="52" borderId="9" applyNumberFormat="0" applyAlignment="0" applyProtection="0">
      <alignment horizontal="left" vertical="center" indent="1"/>
    </xf>
    <xf numFmtId="179" fontId="21" fillId="51" borderId="8" applyNumberFormat="0" applyBorder="0" applyProtection="0">
      <alignment horizontal="right" vertical="center"/>
    </xf>
    <xf numFmtId="179" fontId="22" fillId="51" borderId="9" applyNumberFormat="0" applyBorder="0" applyProtection="0">
      <alignment horizontal="right" vertical="center"/>
    </xf>
    <xf numFmtId="179" fontId="21" fillId="53" borderId="7" applyNumberFormat="0" applyAlignment="0" applyProtection="0">
      <alignment horizontal="left" vertical="center" indent="1"/>
    </xf>
    <xf numFmtId="0" fontId="22" fillId="37" borderId="9" applyNumberFormat="0" applyAlignment="0" applyProtection="0">
      <alignment horizontal="left" vertical="center" indent="1"/>
    </xf>
    <xf numFmtId="0" fontId="23" fillId="52" borderId="9" applyNumberFormat="0" applyAlignment="0" applyProtection="0">
      <alignment horizontal="left" vertical="center" indent="1"/>
    </xf>
    <xf numFmtId="179" fontId="22" fillId="52" borderId="9" applyNumberFormat="0" applyProtection="0">
      <alignment horizontal="right" vertical="center"/>
    </xf>
    <xf numFmtId="0" fontId="30" fillId="0" borderId="0" applyNumberFormat="0" applyFill="0" applyBorder="0" applyAlignment="0" applyProtection="0"/>
  </cellStyleXfs>
  <cellXfs count="77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Fill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3" fillId="0" borderId="0" xfId="0" applyFont="1" applyFill="1" applyProtection="1"/>
    <xf numFmtId="0" fontId="4" fillId="0" borderId="0" xfId="0" applyFont="1" applyProtection="1"/>
    <xf numFmtId="0" fontId="4" fillId="0" borderId="0" xfId="0" applyFont="1" applyFill="1" applyProtection="1"/>
    <xf numFmtId="0" fontId="1" fillId="0" borderId="0" xfId="0" applyFont="1" applyProtection="1"/>
    <xf numFmtId="0" fontId="1" fillId="0" borderId="1" xfId="0" applyFont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Protection="1"/>
    <xf numFmtId="0" fontId="1" fillId="0" borderId="1" xfId="0" applyFont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5" fillId="0" borderId="0" xfId="0" applyFont="1" applyProtection="1"/>
    <xf numFmtId="44" fontId="4" fillId="0" borderId="0" xfId="2" applyNumberFormat="1" applyFont="1" applyAlignment="1" applyProtection="1">
      <alignment horizontal="right"/>
    </xf>
    <xf numFmtId="165" fontId="4" fillId="0" borderId="0" xfId="2" applyNumberFormat="1" applyFont="1" applyProtection="1"/>
    <xf numFmtId="166" fontId="4" fillId="0" borderId="0" xfId="0" applyNumberFormat="1" applyFont="1" applyProtection="1"/>
    <xf numFmtId="165" fontId="4" fillId="0" borderId="0" xfId="0" applyNumberFormat="1" applyFont="1" applyProtection="1"/>
    <xf numFmtId="167" fontId="4" fillId="0" borderId="0" xfId="4" applyNumberFormat="1" applyFont="1" applyFill="1" applyAlignment="1" applyProtection="1">
      <alignment horizontal="right"/>
    </xf>
    <xf numFmtId="168" fontId="4" fillId="0" borderId="0" xfId="2" applyNumberFormat="1" applyFont="1" applyFill="1" applyAlignment="1" applyProtection="1">
      <alignment horizontal="right"/>
    </xf>
    <xf numFmtId="169" fontId="4" fillId="0" borderId="0" xfId="0" applyNumberFormat="1" applyFont="1" applyFill="1" applyProtection="1"/>
    <xf numFmtId="171" fontId="4" fillId="0" borderId="0" xfId="1" applyNumberFormat="1" applyFont="1" applyAlignment="1" applyProtection="1">
      <alignment horizontal="right"/>
    </xf>
    <xf numFmtId="169" fontId="4" fillId="0" borderId="0" xfId="2" applyNumberFormat="1" applyFont="1" applyFill="1" applyAlignment="1" applyProtection="1">
      <alignment horizontal="right"/>
    </xf>
    <xf numFmtId="171" fontId="4" fillId="0" borderId="1" xfId="1" applyNumberFormat="1" applyFont="1" applyBorder="1" applyAlignment="1" applyProtection="1">
      <alignment horizontal="right"/>
    </xf>
    <xf numFmtId="167" fontId="4" fillId="0" borderId="1" xfId="4" applyNumberFormat="1" applyFont="1" applyFill="1" applyBorder="1" applyAlignment="1" applyProtection="1">
      <alignment horizontal="right"/>
    </xf>
    <xf numFmtId="169" fontId="4" fillId="0" borderId="1" xfId="2" applyNumberFormat="1" applyFont="1" applyFill="1" applyBorder="1" applyAlignment="1" applyProtection="1">
      <alignment horizontal="right"/>
    </xf>
    <xf numFmtId="172" fontId="4" fillId="0" borderId="0" xfId="3" applyNumberFormat="1" applyFont="1" applyFill="1" applyProtection="1"/>
    <xf numFmtId="166" fontId="4" fillId="0" borderId="0" xfId="1" applyNumberFormat="1" applyFont="1" applyBorder="1" applyAlignment="1" applyProtection="1">
      <alignment horizontal="right"/>
    </xf>
    <xf numFmtId="166" fontId="4" fillId="0" borderId="0" xfId="4" applyNumberFormat="1" applyFont="1" applyFill="1" applyBorder="1" applyAlignment="1" applyProtection="1">
      <alignment horizontal="right"/>
    </xf>
    <xf numFmtId="39" fontId="4" fillId="0" borderId="0" xfId="1" applyNumberFormat="1" applyFont="1" applyBorder="1" applyAlignment="1" applyProtection="1">
      <alignment horizontal="right"/>
    </xf>
    <xf numFmtId="173" fontId="4" fillId="0" borderId="0" xfId="2" applyNumberFormat="1" applyFont="1" applyFill="1" applyBorder="1" applyAlignment="1" applyProtection="1">
      <alignment horizontal="right"/>
    </xf>
    <xf numFmtId="166" fontId="4" fillId="0" borderId="0" xfId="2" applyNumberFormat="1" applyFont="1" applyFill="1" applyBorder="1" applyAlignment="1" applyProtection="1">
      <alignment horizontal="right"/>
    </xf>
    <xf numFmtId="166" fontId="4" fillId="0" borderId="0" xfId="0" applyNumberFormat="1" applyFont="1" applyBorder="1" applyProtection="1"/>
    <xf numFmtId="0" fontId="4" fillId="0" borderId="0" xfId="0" applyFont="1" applyBorder="1" applyProtection="1"/>
    <xf numFmtId="174" fontId="4" fillId="0" borderId="0" xfId="0" applyNumberFormat="1" applyFont="1" applyFill="1" applyProtection="1"/>
    <xf numFmtId="166" fontId="4" fillId="0" borderId="0" xfId="1" applyNumberFormat="1" applyFont="1" applyAlignment="1" applyProtection="1">
      <alignment horizontal="right"/>
    </xf>
    <xf numFmtId="172" fontId="4" fillId="0" borderId="0" xfId="3" applyNumberFormat="1" applyFont="1" applyFill="1" applyBorder="1" applyProtection="1"/>
    <xf numFmtId="44" fontId="4" fillId="0" borderId="2" xfId="2" applyNumberFormat="1" applyFont="1" applyBorder="1" applyAlignment="1" applyProtection="1">
      <alignment horizontal="right"/>
    </xf>
    <xf numFmtId="165" fontId="4" fillId="0" borderId="0" xfId="2" applyNumberFormat="1" applyFont="1" applyBorder="1" applyProtection="1"/>
    <xf numFmtId="167" fontId="4" fillId="0" borderId="2" xfId="4" applyNumberFormat="1" applyFont="1" applyFill="1" applyBorder="1" applyAlignment="1" applyProtection="1">
      <alignment horizontal="right"/>
    </xf>
    <xf numFmtId="44" fontId="4" fillId="0" borderId="0" xfId="0" applyNumberFormat="1" applyFont="1" applyProtection="1"/>
    <xf numFmtId="44" fontId="4" fillId="0" borderId="0" xfId="1" applyNumberFormat="1" applyFont="1" applyAlignment="1" applyProtection="1">
      <alignment horizontal="right"/>
    </xf>
    <xf numFmtId="44" fontId="4" fillId="0" borderId="0" xfId="0" applyNumberFormat="1" applyFont="1" applyFill="1" applyProtection="1"/>
    <xf numFmtId="43" fontId="4" fillId="0" borderId="0" xfId="1" applyNumberFormat="1" applyFont="1" applyAlignment="1" applyProtection="1">
      <alignment horizontal="right"/>
    </xf>
    <xf numFmtId="41" fontId="4" fillId="0" borderId="0" xfId="2" applyNumberFormat="1" applyFont="1" applyAlignment="1" applyProtection="1">
      <alignment horizontal="right"/>
    </xf>
    <xf numFmtId="175" fontId="4" fillId="0" borderId="0" xfId="2" applyNumberFormat="1" applyFont="1" applyAlignment="1" applyProtection="1">
      <alignment horizontal="right"/>
    </xf>
    <xf numFmtId="166" fontId="4" fillId="0" borderId="0" xfId="1" applyNumberFormat="1" applyFont="1" applyAlignment="1" applyProtection="1"/>
    <xf numFmtId="166" fontId="4" fillId="0" borderId="0" xfId="1" applyNumberFormat="1" applyFont="1" applyProtection="1"/>
    <xf numFmtId="166" fontId="4" fillId="0" borderId="1" xfId="1" applyNumberFormat="1" applyFont="1" applyBorder="1" applyAlignment="1" applyProtection="1"/>
    <xf numFmtId="166" fontId="4" fillId="0" borderId="2" xfId="1" applyNumberFormat="1" applyFont="1" applyBorder="1" applyAlignment="1" applyProtection="1"/>
    <xf numFmtId="39" fontId="1" fillId="0" borderId="0" xfId="4" applyNumberFormat="1" applyFont="1" applyFill="1" applyAlignment="1" applyProtection="1">
      <alignment wrapText="1"/>
    </xf>
    <xf numFmtId="0" fontId="0" fillId="0" borderId="0" xfId="0" applyAlignment="1">
      <alignment wrapText="1"/>
    </xf>
    <xf numFmtId="44" fontId="4" fillId="0" borderId="0" xfId="4" applyNumberFormat="1" applyFont="1" applyFill="1" applyAlignment="1" applyProtection="1">
      <alignment horizontal="right"/>
    </xf>
    <xf numFmtId="43" fontId="4" fillId="0" borderId="0" xfId="0" applyNumberFormat="1" applyFont="1" applyProtection="1"/>
    <xf numFmtId="43" fontId="4" fillId="0" borderId="0" xfId="4" applyNumberFormat="1" applyFont="1" applyFill="1" applyAlignment="1" applyProtection="1">
      <alignment horizontal="right"/>
    </xf>
    <xf numFmtId="43" fontId="4" fillId="0" borderId="1" xfId="1" applyNumberFormat="1" applyFont="1" applyBorder="1" applyAlignment="1" applyProtection="1">
      <alignment horizontal="right"/>
    </xf>
    <xf numFmtId="43" fontId="4" fillId="0" borderId="1" xfId="4" applyNumberFormat="1" applyFont="1" applyFill="1" applyBorder="1" applyAlignment="1" applyProtection="1">
      <alignment horizontal="right"/>
    </xf>
    <xf numFmtId="43" fontId="4" fillId="0" borderId="0" xfId="3" applyNumberFormat="1" applyFont="1" applyFill="1" applyProtection="1"/>
    <xf numFmtId="43" fontId="4" fillId="0" borderId="0" xfId="1" applyNumberFormat="1" applyFont="1" applyBorder="1" applyAlignment="1" applyProtection="1">
      <alignment horizontal="right"/>
    </xf>
    <xf numFmtId="43" fontId="4" fillId="0" borderId="0" xfId="4" applyNumberFormat="1" applyFont="1" applyFill="1" applyBorder="1" applyAlignment="1" applyProtection="1">
      <alignment horizontal="right"/>
    </xf>
    <xf numFmtId="43" fontId="4" fillId="0" borderId="0" xfId="2" applyNumberFormat="1" applyFont="1" applyFill="1" applyBorder="1" applyAlignment="1" applyProtection="1">
      <alignment horizontal="right"/>
    </xf>
    <xf numFmtId="43" fontId="4" fillId="0" borderId="0" xfId="0" applyNumberFormat="1" applyFont="1" applyBorder="1" applyProtection="1"/>
    <xf numFmtId="44" fontId="4" fillId="0" borderId="2" xfId="1" applyNumberFormat="1" applyFont="1" applyBorder="1" applyAlignment="1" applyProtection="1">
      <alignment horizontal="right"/>
    </xf>
    <xf numFmtId="44" fontId="4" fillId="0" borderId="0" xfId="0" applyNumberFormat="1" applyFont="1" applyBorder="1" applyProtection="1"/>
    <xf numFmtId="44" fontId="4" fillId="0" borderId="2" xfId="4" applyNumberFormat="1" applyFont="1" applyFill="1" applyBorder="1" applyAlignment="1" applyProtection="1">
      <alignment horizontal="right"/>
    </xf>
    <xf numFmtId="165" fontId="4" fillId="0" borderId="0" xfId="1" applyNumberFormat="1" applyFont="1" applyAlignment="1" applyProtection="1">
      <alignment horizontal="right"/>
    </xf>
    <xf numFmtId="165" fontId="4" fillId="0" borderId="0" xfId="0" applyNumberFormat="1" applyFont="1" applyBorder="1" applyProtection="1"/>
    <xf numFmtId="165" fontId="4" fillId="0" borderId="0" xfId="0" applyNumberFormat="1" applyFont="1" applyFill="1" applyProtection="1"/>
    <xf numFmtId="43" fontId="4" fillId="0" borderId="0" xfId="0" applyNumberFormat="1" applyFont="1" applyFill="1" applyProtection="1"/>
    <xf numFmtId="39" fontId="4" fillId="0" borderId="0" xfId="1" applyNumberFormat="1" applyFont="1" applyAlignment="1" applyProtection="1">
      <alignment horizontal="right"/>
    </xf>
    <xf numFmtId="170" fontId="4" fillId="0" borderId="0" xfId="1" applyFont="1" applyAlignment="1" applyProtection="1"/>
    <xf numFmtId="166" fontId="4" fillId="0" borderId="0" xfId="1" applyNumberFormat="1" applyFont="1" applyBorder="1" applyAlignment="1" applyProtection="1"/>
    <xf numFmtId="180" fontId="4" fillId="0" borderId="0" xfId="1" applyNumberFormat="1" applyFont="1" applyProtection="1"/>
  </cellXfs>
  <cellStyles count="101">
    <cellStyle name="Accent1 - 20%" xfId="5"/>
    <cellStyle name="Accent1 - 40%" xfId="6"/>
    <cellStyle name="Accent1 - 60%" xfId="7"/>
    <cellStyle name="Accent2 - 20%" xfId="8"/>
    <cellStyle name="Accent2 - 40%" xfId="9"/>
    <cellStyle name="Accent2 - 60%" xfId="10"/>
    <cellStyle name="Accent3 - 20%" xfId="11"/>
    <cellStyle name="Accent3 - 40%" xfId="12"/>
    <cellStyle name="Accent3 - 60%" xfId="13"/>
    <cellStyle name="Accent4 - 20%" xfId="14"/>
    <cellStyle name="Accent4 - 40%" xfId="15"/>
    <cellStyle name="Accent4 - 60%" xfId="16"/>
    <cellStyle name="Accent5 - 20%" xfId="17"/>
    <cellStyle name="Accent5 - 40%" xfId="18"/>
    <cellStyle name="Accent5 - 60%" xfId="19"/>
    <cellStyle name="Accent6 - 20%" xfId="20"/>
    <cellStyle name="Accent6 - 40%" xfId="21"/>
    <cellStyle name="Accent6 - 60%" xfId="22"/>
    <cellStyle name="Comma" xfId="1" builtinId="3"/>
    <cellStyle name="Currency" xfId="2" builtinId="4"/>
    <cellStyle name="Emphasis 1" xfId="23"/>
    <cellStyle name="Emphasis 2" xfId="24"/>
    <cellStyle name="Emphasis 3" xfId="25"/>
    <cellStyle name="Entered" xfId="26"/>
    <cellStyle name="Grey" xfId="27"/>
    <cellStyle name="Input [yellow]" xfId="28"/>
    <cellStyle name="Normal" xfId="0" builtinId="0"/>
    <cellStyle name="Normal - Style1" xfId="29"/>
    <cellStyle name="Normal_Monthly" xfId="4"/>
    <cellStyle name="Percent" xfId="3" builtinId="5"/>
    <cellStyle name="Percent [2]" xfId="30"/>
    <cellStyle name="SAPBEXaggData" xfId="31"/>
    <cellStyle name="SAPBEXaggDataEmph" xfId="32"/>
    <cellStyle name="SAPBEXaggItem" xfId="33"/>
    <cellStyle name="SAPBEXaggItemX" xfId="34"/>
    <cellStyle name="SAPBEXchaText" xfId="35"/>
    <cellStyle name="SAPBEXexcBad7" xfId="36"/>
    <cellStyle name="SAPBEXexcBad8" xfId="37"/>
    <cellStyle name="SAPBEXexcBad9" xfId="38"/>
    <cellStyle name="SAPBEXexcCritical4" xfId="39"/>
    <cellStyle name="SAPBEXexcCritical5" xfId="40"/>
    <cellStyle name="SAPBEXexcCritical6" xfId="41"/>
    <cellStyle name="SAPBEXexcGood1" xfId="42"/>
    <cellStyle name="SAPBEXexcGood2" xfId="43"/>
    <cellStyle name="SAPBEXexcGood3" xfId="44"/>
    <cellStyle name="SAPBEXfilterDrill" xfId="45"/>
    <cellStyle name="SAPBEXfilterItem" xfId="46"/>
    <cellStyle name="SAPBEXfilterText" xfId="47"/>
    <cellStyle name="SAPBEXformats" xfId="48"/>
    <cellStyle name="SAPBEXheaderItem" xfId="49"/>
    <cellStyle name="SAPBEXheaderText" xfId="50"/>
    <cellStyle name="SAPBEXHLevel0" xfId="51"/>
    <cellStyle name="SAPBEXHLevel0X" xfId="52"/>
    <cellStyle name="SAPBEXHLevel1" xfId="53"/>
    <cellStyle name="SAPBEXHLevel1X" xfId="54"/>
    <cellStyle name="SAPBEXHLevel2" xfId="55"/>
    <cellStyle name="SAPBEXHLevel2X" xfId="56"/>
    <cellStyle name="SAPBEXHLevel3" xfId="57"/>
    <cellStyle name="SAPBEXHLevel3X" xfId="58"/>
    <cellStyle name="SAPBEXinputData" xfId="59"/>
    <cellStyle name="SAPBEXItemHeader" xfId="60"/>
    <cellStyle name="SAPBEXresData" xfId="61"/>
    <cellStyle name="SAPBEXresDataEmph" xfId="62"/>
    <cellStyle name="SAPBEXresItem" xfId="63"/>
    <cellStyle name="SAPBEXresItemX" xfId="64"/>
    <cellStyle name="SAPBEXstdData" xfId="65"/>
    <cellStyle name="SAPBEXstdDataEmph" xfId="66"/>
    <cellStyle name="SAPBEXstdItem" xfId="67"/>
    <cellStyle name="SAPBEXstdItemX" xfId="68"/>
    <cellStyle name="SAPBEXtitle" xfId="69"/>
    <cellStyle name="SAPBEXunassignedItem" xfId="70"/>
    <cellStyle name="SAPBEXundefined" xfId="71"/>
    <cellStyle name="SAPBorder" xfId="72"/>
    <cellStyle name="SAPDataCell" xfId="73"/>
    <cellStyle name="SAPDataTotalCell" xfId="74"/>
    <cellStyle name="SAPDimensionCell" xfId="75"/>
    <cellStyle name="SAPEditableDataCell" xfId="76"/>
    <cellStyle name="SAPEditableDataTotalCell" xfId="77"/>
    <cellStyle name="SAPEmphasized" xfId="78"/>
    <cellStyle name="SAPEmphasizedTotal" xfId="79"/>
    <cellStyle name="SAPExceptionLevel1" xfId="80"/>
    <cellStyle name="SAPExceptionLevel2" xfId="81"/>
    <cellStyle name="SAPExceptionLevel3" xfId="82"/>
    <cellStyle name="SAPExceptionLevel4" xfId="83"/>
    <cellStyle name="SAPExceptionLevel5" xfId="84"/>
    <cellStyle name="SAPExceptionLevel6" xfId="85"/>
    <cellStyle name="SAPExceptionLevel7" xfId="86"/>
    <cellStyle name="SAPExceptionLevel8" xfId="87"/>
    <cellStyle name="SAPExceptionLevel9" xfId="88"/>
    <cellStyle name="SAPHierarchyCell0" xfId="89"/>
    <cellStyle name="SAPHierarchyCell1" xfId="90"/>
    <cellStyle name="SAPHierarchyCell2" xfId="91"/>
    <cellStyle name="SAPHierarchyCell3" xfId="92"/>
    <cellStyle name="SAPHierarchyCell4" xfId="93"/>
    <cellStyle name="SAPLockedDataCell" xfId="94"/>
    <cellStyle name="SAPLockedDataTotalCell" xfId="95"/>
    <cellStyle name="SAPMemberCell" xfId="96"/>
    <cellStyle name="SAPMemberTotalCell" xfId="97"/>
    <cellStyle name="SAPReadonlyDataCell" xfId="98"/>
    <cellStyle name="SAPReadonlyDataTotalCell" xfId="99"/>
    <cellStyle name="Sheet Title" xfId="1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Reports/SalesOfElectricity/2009%20SOE/04-2009/02-2009%20SOE%20preli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Journal%20Entries/JE143-Electric_Unbilled_Revenue_Current_&amp;_Reverse_Prior_mo/2007%20JE143/12-2007/12-07%20Elec_Unb%20(93.3%25%205%20months)%20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Sales%20and%20Margin%20Reports/SOE%20SOG%20ZRW_ZGO1%20%20ZRW_ZEO1/2018%20SOG/Sales%20of%20Gas%20Template%201-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Sales%20and%20Margin%20Reports/SOE%20SOG%20ZRW_ZGO1%20%20ZRW_ZEO1/2018%20SOG/Sales%20of%20Gas%20Template%202-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Reports\SalesOfElectricity\2009%20SOE\04-2009\02-2009%20SOE%20preli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07%20JE143\12-2007\12-07%20Elec_Unb%20(93.3%25%205%20months)%20fin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Sales%20and%20Margin%20Reports/SOE%20SOG%20ZRW_ZGO1%20%20ZRW_ZEO1/2018%20SOG/Sales%20of%20Gas%20Template%203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QA"/>
      <sheetName val="Monthly"/>
      <sheetName val="QTD"/>
      <sheetName val="Budget"/>
      <sheetName val="OPSTATS-RELEASE "/>
      <sheetName val="YTD"/>
      <sheetName val="12ME"/>
      <sheetName val="SAP Download"/>
      <sheetName val="Inpu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>
            <v>83965857.209999993</v>
          </cell>
        </row>
      </sheetData>
      <sheetData sheetId="9">
        <row r="1">
          <cell r="B1">
            <v>2018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QA"/>
      <sheetName val="Monthly"/>
      <sheetName val="QTD"/>
      <sheetName val="Budget"/>
      <sheetName val="OPSTATS-RELEASE "/>
      <sheetName val="YTD"/>
      <sheetName val="12ME"/>
      <sheetName val="SAP Download"/>
      <sheetName val="Inpu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>
            <v>84993819.939999998</v>
          </cell>
        </row>
      </sheetData>
      <sheetData sheetId="9">
        <row r="1">
          <cell r="B1">
            <v>2018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QA"/>
      <sheetName val="Monthly"/>
      <sheetName val="QTD"/>
      <sheetName val="Budget"/>
      <sheetName val="OPSTATS-RELEASE "/>
      <sheetName val="QTR"/>
      <sheetName val="YTD"/>
      <sheetName val="12ME"/>
      <sheetName val="SAP Download"/>
      <sheetName val="Inp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4"/>
  <sheetViews>
    <sheetView zoomScaleNormal="100" zoomScaleSheetLayoutView="100" workbookViewId="0">
      <pane xSplit="4" ySplit="8" topLeftCell="E44" activePane="bottomRight" state="frozen"/>
      <selection activeCell="M42" sqref="M42"/>
      <selection pane="topRight" activeCell="M42" sqref="M42"/>
      <selection pane="bottomLeft" activeCell="M42" sqref="M42"/>
      <selection pane="bottomRight" activeCell="D72" sqref="D72"/>
    </sheetView>
  </sheetViews>
  <sheetFormatPr defaultColWidth="9.109375" defaultRowHeight="11.4" x14ac:dyDescent="0.2"/>
  <cols>
    <col min="1" max="2" width="1.6640625" style="7" customWidth="1"/>
    <col min="3" max="3" width="9.109375" style="7"/>
    <col min="4" max="4" width="23.88671875" style="7" customWidth="1"/>
    <col min="5" max="5" width="16.6640625" style="7" customWidth="1"/>
    <col min="6" max="6" width="0.88671875" style="7" customWidth="1"/>
    <col min="7" max="7" width="16.6640625" style="7" customWidth="1"/>
    <col min="8" max="8" width="0.88671875" style="7" customWidth="1"/>
    <col min="9" max="9" width="16.6640625" style="7" customWidth="1"/>
    <col min="10" max="10" width="0.88671875" style="7" customWidth="1"/>
    <col min="11" max="11" width="7.6640625" style="8" customWidth="1"/>
    <col min="12" max="12" width="0.88671875" style="7" customWidth="1"/>
    <col min="13" max="13" width="16.6640625" style="7" customWidth="1"/>
    <col min="14" max="14" width="0.88671875" style="7" customWidth="1"/>
    <col min="15" max="15" width="16.6640625" style="7" customWidth="1"/>
    <col min="16" max="16" width="0.88671875" style="7" customWidth="1"/>
    <col min="17" max="17" width="7.6640625" style="8" customWidth="1"/>
    <col min="18" max="18" width="0.88671875" style="7" customWidth="1"/>
    <col min="19" max="19" width="7.6640625" style="8" customWidth="1"/>
    <col min="20" max="20" width="0.88671875" style="8" customWidth="1"/>
    <col min="21" max="21" width="7.6640625" style="8" customWidth="1"/>
    <col min="22" max="22" width="0.88671875" style="8" customWidth="1"/>
    <col min="23" max="23" width="7.6640625" style="8" customWidth="1"/>
    <col min="24" max="16384" width="9.109375" style="7"/>
  </cols>
  <sheetData>
    <row r="1" spans="1:23" s="1" customFormat="1" ht="13.8" x14ac:dyDescent="0.25">
      <c r="E1" s="2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3"/>
      <c r="T1" s="3"/>
      <c r="U1" s="3"/>
      <c r="V1" s="3"/>
      <c r="W1" s="3"/>
    </row>
    <row r="2" spans="1:23" s="1" customFormat="1" ht="13.8" x14ac:dyDescent="0.25">
      <c r="E2" s="2" t="s">
        <v>1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S2" s="3"/>
      <c r="T2" s="3"/>
      <c r="U2" s="3"/>
      <c r="V2" s="3"/>
      <c r="W2" s="3"/>
    </row>
    <row r="3" spans="1:23" s="1" customFormat="1" ht="13.8" x14ac:dyDescent="0.25">
      <c r="E3" s="2" t="s">
        <v>45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S3" s="3"/>
      <c r="T3" s="3"/>
      <c r="U3" s="3"/>
      <c r="V3" s="3"/>
      <c r="W3" s="3"/>
    </row>
    <row r="4" spans="1:23" s="4" customFormat="1" ht="13.2" x14ac:dyDescent="0.25">
      <c r="E4" s="5" t="s">
        <v>2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S4" s="6"/>
      <c r="T4" s="6"/>
      <c r="U4" s="6"/>
      <c r="V4" s="6"/>
      <c r="W4" s="6"/>
    </row>
    <row r="5" spans="1:23" x14ac:dyDescent="0.2">
      <c r="A5" s="7" t="s">
        <v>3</v>
      </c>
    </row>
    <row r="6" spans="1:23" s="9" customFormat="1" ht="13.2" x14ac:dyDescent="0.25">
      <c r="A6" s="9" t="s">
        <v>3</v>
      </c>
      <c r="I6" s="10" t="s">
        <v>4</v>
      </c>
      <c r="J6" s="10"/>
      <c r="K6" s="10"/>
      <c r="O6" s="10" t="s">
        <v>5</v>
      </c>
      <c r="P6" s="10"/>
      <c r="Q6" s="10"/>
      <c r="S6" s="11" t="s">
        <v>6</v>
      </c>
      <c r="T6" s="11"/>
      <c r="U6" s="11"/>
      <c r="V6" s="11"/>
      <c r="W6" s="11"/>
    </row>
    <row r="7" spans="1:23" s="9" customFormat="1" ht="13.2" x14ac:dyDescent="0.25">
      <c r="E7" s="12" t="s">
        <v>7</v>
      </c>
      <c r="G7" s="12"/>
      <c r="I7" s="12"/>
      <c r="K7" s="13"/>
      <c r="M7" s="12" t="s">
        <v>7</v>
      </c>
      <c r="O7" s="12"/>
      <c r="Q7" s="13"/>
      <c r="S7" s="13"/>
      <c r="T7" s="14"/>
      <c r="U7" s="13"/>
      <c r="V7" s="14"/>
      <c r="W7" s="13"/>
    </row>
    <row r="8" spans="1:23" s="9" customFormat="1" ht="13.2" x14ac:dyDescent="0.25">
      <c r="A8" s="4" t="s">
        <v>8</v>
      </c>
      <c r="E8" s="15">
        <v>2018</v>
      </c>
      <c r="G8" s="15" t="s">
        <v>9</v>
      </c>
      <c r="I8" s="15" t="s">
        <v>10</v>
      </c>
      <c r="K8" s="16" t="s">
        <v>11</v>
      </c>
      <c r="M8" s="15">
        <f>E8-1</f>
        <v>2017</v>
      </c>
      <c r="O8" s="15" t="s">
        <v>10</v>
      </c>
      <c r="Q8" s="16" t="s">
        <v>11</v>
      </c>
      <c r="S8" s="16">
        <f>E8</f>
        <v>2018</v>
      </c>
      <c r="T8" s="14"/>
      <c r="U8" s="16" t="s">
        <v>9</v>
      </c>
      <c r="V8" s="14"/>
      <c r="W8" s="16">
        <f>M8</f>
        <v>2017</v>
      </c>
    </row>
    <row r="9" spans="1:23" ht="12" x14ac:dyDescent="0.25">
      <c r="B9" s="17" t="s">
        <v>12</v>
      </c>
    </row>
    <row r="10" spans="1:23" x14ac:dyDescent="0.2">
      <c r="C10" s="7" t="s">
        <v>13</v>
      </c>
      <c r="E10" s="18">
        <v>83965857.209999993</v>
      </c>
      <c r="F10" s="19"/>
      <c r="G10" s="18">
        <v>95554068.5</v>
      </c>
      <c r="H10" s="20"/>
      <c r="I10" s="18">
        <f>E10-G10</f>
        <v>-11588211.290000007</v>
      </c>
      <c r="J10" s="21"/>
      <c r="K10" s="22">
        <f>IF(G10=0,"n/a",IF(AND(I10/G10&lt;1,I10/G10&gt;-1),I10/G10,"n/a"))</f>
        <v>-0.12127386590556326</v>
      </c>
      <c r="M10" s="18">
        <v>112990222.25</v>
      </c>
      <c r="N10" s="20"/>
      <c r="O10" s="18">
        <f>E10-M10</f>
        <v>-29024365.040000007</v>
      </c>
      <c r="Q10" s="22">
        <f>IF(M10=0,"n/a",IF(AND(O10/M10&lt;1,O10/M10&gt;-1),O10/M10,"n/a"))</f>
        <v>-0.25687501504140114</v>
      </c>
      <c r="S10" s="23">
        <f>IF(E48=0,"n/a",E10/E48)</f>
        <v>1.0107531433421715</v>
      </c>
      <c r="T10" s="24"/>
      <c r="U10" s="23">
        <f>IF(G48=0,"n/a",G10/G48)</f>
        <v>1.0283597433857168</v>
      </c>
      <c r="V10" s="24"/>
      <c r="W10" s="23">
        <f>IF(M48=0,"n/a",M10/M48)</f>
        <v>1.0185269245967674</v>
      </c>
    </row>
    <row r="11" spans="1:23" x14ac:dyDescent="0.2">
      <c r="C11" s="7" t="s">
        <v>14</v>
      </c>
      <c r="E11" s="25">
        <v>29382726.989999998</v>
      </c>
      <c r="F11" s="20"/>
      <c r="G11" s="25">
        <v>32432149.140000001</v>
      </c>
      <c r="H11" s="20"/>
      <c r="I11" s="25">
        <f>E11-G11</f>
        <v>-3049422.1500000022</v>
      </c>
      <c r="K11" s="22">
        <f>IF(G11=0,"n/a",IF(AND(I11/G11&lt;1,I11/G11&gt;-1),I11/G11,"n/a"))</f>
        <v>-9.4024670916396824E-2</v>
      </c>
      <c r="M11" s="25">
        <v>37350345.460000001</v>
      </c>
      <c r="N11" s="20"/>
      <c r="O11" s="25">
        <f>E11-M11</f>
        <v>-7967618.4700000025</v>
      </c>
      <c r="Q11" s="22">
        <f>IF(M11=0,"n/a",IF(AND(O11/M11&lt;1,O11/M11&gt;-1),O11/M11,"n/a"))</f>
        <v>-0.21332114527649679</v>
      </c>
      <c r="S11" s="26">
        <f>IF(E49=0,"n/a",E11/E49)</f>
        <v>0.84948141168625868</v>
      </c>
      <c r="T11" s="24"/>
      <c r="U11" s="26">
        <f>IF(G49=0,"n/a",G11/G49)</f>
        <v>0.88741778973351648</v>
      </c>
      <c r="V11" s="24"/>
      <c r="W11" s="26">
        <f>IF(M49=0,"n/a",M11/M49)</f>
        <v>0.85276318882536672</v>
      </c>
    </row>
    <row r="12" spans="1:23" x14ac:dyDescent="0.2">
      <c r="C12" s="7" t="s">
        <v>15</v>
      </c>
      <c r="E12" s="27">
        <v>2270273.46</v>
      </c>
      <c r="F12" s="20"/>
      <c r="G12" s="27">
        <v>2247791.9780000001</v>
      </c>
      <c r="H12" s="20"/>
      <c r="I12" s="27">
        <f>E12-G12</f>
        <v>22481.481999999844</v>
      </c>
      <c r="K12" s="28">
        <f>IF(G12=0,"n/a",IF(AND(I12/G12&lt;1,I12/G12&gt;-1),I12/G12,"n/a"))</f>
        <v>1.0001584764086137E-2</v>
      </c>
      <c r="M12" s="27">
        <v>2937777.17</v>
      </c>
      <c r="N12" s="20"/>
      <c r="O12" s="27">
        <f>E12-M12</f>
        <v>-667503.71</v>
      </c>
      <c r="Q12" s="28">
        <f>IF(M12=0,"n/a",IF(AND(O12/M12&lt;1,O12/M12&gt;-1),O12/M12,"n/a"))</f>
        <v>-0.22721386659833018</v>
      </c>
      <c r="S12" s="29">
        <f>IF(E50=0,"n/a",E12/E50)</f>
        <v>0.76751635255251272</v>
      </c>
      <c r="T12" s="24"/>
      <c r="U12" s="29">
        <f>IF(G50=0,"n/a",G12/G50)</f>
        <v>0.83935348042796054</v>
      </c>
      <c r="V12" s="24"/>
      <c r="W12" s="29">
        <f>IF(M50=0,"n/a",M12/M50)</f>
        <v>0.79770228296466894</v>
      </c>
    </row>
    <row r="13" spans="1:23" ht="6.9" customHeight="1" x14ac:dyDescent="0.2">
      <c r="E13" s="25"/>
      <c r="F13" s="20"/>
      <c r="G13" s="25"/>
      <c r="H13" s="20"/>
      <c r="I13" s="25"/>
      <c r="K13" s="30"/>
      <c r="M13" s="25"/>
      <c r="N13" s="20"/>
      <c r="O13" s="25"/>
      <c r="Q13" s="30"/>
      <c r="S13" s="24"/>
      <c r="T13" s="24"/>
      <c r="U13" s="24"/>
      <c r="V13" s="24"/>
      <c r="W13" s="24"/>
    </row>
    <row r="14" spans="1:23" x14ac:dyDescent="0.2">
      <c r="C14" s="7" t="s">
        <v>16</v>
      </c>
      <c r="E14" s="25">
        <f>SUM(E10:E12)</f>
        <v>115618857.65999998</v>
      </c>
      <c r="F14" s="20"/>
      <c r="G14" s="25">
        <f>SUM(G10:G12)</f>
        <v>130234009.618</v>
      </c>
      <c r="H14" s="20"/>
      <c r="I14" s="25">
        <f>E14-G14</f>
        <v>-14615151.958000019</v>
      </c>
      <c r="K14" s="22">
        <f>IF(G14=0,"n/a",IF(AND(I14/G14&lt;1,I14/G14&gt;-1),I14/G14,"n/a"))</f>
        <v>-0.11222223750054931</v>
      </c>
      <c r="M14" s="25">
        <f>SUM(M10:M12)</f>
        <v>153278344.88</v>
      </c>
      <c r="N14" s="20"/>
      <c r="O14" s="25">
        <f>E14-M14</f>
        <v>-37659487.220000014</v>
      </c>
      <c r="Q14" s="22">
        <f>IF(M14=0,"n/a",IF(AND(O14/M14&lt;1,O14/M14&gt;-1),O14/M14,"n/a"))</f>
        <v>-0.24569346210962306</v>
      </c>
      <c r="S14" s="26">
        <f>IF(E52=0,"n/a",E14/E52)</f>
        <v>0.95854176103536648</v>
      </c>
      <c r="T14" s="24"/>
      <c r="U14" s="26">
        <f>IF(G52=0,"n/a",G14/G52)</f>
        <v>0.98554936565660167</v>
      </c>
      <c r="V14" s="24"/>
      <c r="W14" s="26">
        <f>IF(M52=0,"n/a",M14/M52)</f>
        <v>0.9675628554315322</v>
      </c>
    </row>
    <row r="15" spans="1:23" ht="6.9" customHeight="1" x14ac:dyDescent="0.2">
      <c r="E15" s="25"/>
      <c r="F15" s="20"/>
      <c r="G15" s="25"/>
      <c r="H15" s="20"/>
      <c r="I15" s="25"/>
      <c r="K15" s="30"/>
      <c r="M15" s="25"/>
      <c r="N15" s="20"/>
      <c r="O15" s="25"/>
      <c r="Q15" s="30"/>
      <c r="S15" s="24"/>
      <c r="T15" s="24"/>
      <c r="U15" s="24"/>
      <c r="V15" s="24"/>
      <c r="W15" s="24"/>
    </row>
    <row r="16" spans="1:23" ht="12" x14ac:dyDescent="0.25">
      <c r="B16" s="17" t="s">
        <v>17</v>
      </c>
      <c r="E16" s="25"/>
      <c r="F16" s="20"/>
      <c r="G16" s="25"/>
      <c r="H16" s="20"/>
      <c r="I16" s="25"/>
      <c r="K16" s="30"/>
      <c r="M16" s="25"/>
      <c r="N16" s="20"/>
      <c r="O16" s="25"/>
      <c r="Q16" s="30"/>
      <c r="S16" s="24"/>
      <c r="T16" s="24"/>
      <c r="U16" s="24"/>
      <c r="V16" s="24"/>
      <c r="W16" s="24"/>
    </row>
    <row r="17" spans="2:23" x14ac:dyDescent="0.2">
      <c r="C17" s="7" t="s">
        <v>18</v>
      </c>
      <c r="E17" s="25">
        <v>2761127.87</v>
      </c>
      <c r="F17" s="20"/>
      <c r="G17" s="25">
        <v>2959479.0819999999</v>
      </c>
      <c r="H17" s="20"/>
      <c r="I17" s="25">
        <f>E17-G17</f>
        <v>-198351.21199999982</v>
      </c>
      <c r="K17" s="22">
        <f>IF(G17=0,"n/a",IF(AND(I17/G17&lt;1,I17/G17&gt;-1),I17/G17,"n/a"))</f>
        <v>-6.7022339575367143E-2</v>
      </c>
      <c r="M17" s="25">
        <v>2249772.04</v>
      </c>
      <c r="N17" s="20"/>
      <c r="O17" s="25">
        <f>E17-M17</f>
        <v>511355.83000000007</v>
      </c>
      <c r="Q17" s="22">
        <f>IF(M17=0,"n/a",IF(AND(O17/M17&lt;1,O17/M17&gt;-1),O17/M17,"n/a"))</f>
        <v>0.22729228602200963</v>
      </c>
      <c r="S17" s="26">
        <f>IF(E55=0,"n/a",E17/E55)</f>
        <v>0.4519703291373463</v>
      </c>
      <c r="T17" s="24"/>
      <c r="U17" s="26">
        <f>IF(G55=0,"n/a",G17/G55)</f>
        <v>0.47465049823017225</v>
      </c>
      <c r="V17" s="24"/>
      <c r="W17" s="26">
        <f>IF(M55=0,"n/a",M17/M55)</f>
        <v>0.50242091819245027</v>
      </c>
    </row>
    <row r="18" spans="2:23" x14ac:dyDescent="0.2">
      <c r="C18" s="7" t="s">
        <v>19</v>
      </c>
      <c r="E18" s="27">
        <v>78143.47</v>
      </c>
      <c r="F18" s="31"/>
      <c r="G18" s="27">
        <v>155842.935</v>
      </c>
      <c r="H18" s="32"/>
      <c r="I18" s="27">
        <f>E18-G18</f>
        <v>-77699.464999999997</v>
      </c>
      <c r="J18" s="33"/>
      <c r="K18" s="28">
        <f>IF(G18=0,"n/a",IF(AND(I18/G18&lt;1,I18/G18&gt;-1),I18/G18,"n/a"))</f>
        <v>-0.49857547279894338</v>
      </c>
      <c r="L18" s="34"/>
      <c r="M18" s="27">
        <v>90774.720000000001</v>
      </c>
      <c r="N18" s="35"/>
      <c r="O18" s="27">
        <f>E18-M18</f>
        <v>-12631.25</v>
      </c>
      <c r="Q18" s="28">
        <f>IF(M18=0,"n/a",IF(AND(O18/M18&lt;1,O18/M18&gt;-1),O18/M18,"n/a"))</f>
        <v>-0.13914942398059724</v>
      </c>
      <c r="S18" s="29">
        <f>IF(E56=0,"n/a",E18/E56)</f>
        <v>0.51422018227881416</v>
      </c>
      <c r="T18" s="24"/>
      <c r="U18" s="29">
        <f>IF(G56=0,"n/a",G18/G56)</f>
        <v>2.5826936105389945E-2</v>
      </c>
      <c r="V18" s="24"/>
      <c r="W18" s="29">
        <f>IF(M56=0,"n/a",M18/M56)</f>
        <v>0.53854658716739345</v>
      </c>
    </row>
    <row r="19" spans="2:23" ht="6.9" customHeight="1" x14ac:dyDescent="0.2">
      <c r="E19" s="25"/>
      <c r="F19" s="36"/>
      <c r="G19" s="25"/>
      <c r="H19" s="36"/>
      <c r="I19" s="25"/>
      <c r="J19" s="37"/>
      <c r="K19" s="30"/>
      <c r="L19" s="37"/>
      <c r="M19" s="25"/>
      <c r="N19" s="36"/>
      <c r="O19" s="25"/>
      <c r="Q19" s="30"/>
      <c r="S19" s="24"/>
      <c r="T19" s="24"/>
      <c r="U19" s="24"/>
      <c r="V19" s="24"/>
      <c r="W19" s="24"/>
    </row>
    <row r="20" spans="2:23" x14ac:dyDescent="0.2">
      <c r="C20" s="7" t="s">
        <v>20</v>
      </c>
      <c r="E20" s="27">
        <f>SUM(E17:E18)</f>
        <v>2839271.3400000003</v>
      </c>
      <c r="F20" s="31"/>
      <c r="G20" s="27">
        <f>SUM(G17:G18)</f>
        <v>3115322.017</v>
      </c>
      <c r="H20" s="32"/>
      <c r="I20" s="27">
        <f>E20-G20</f>
        <v>-276050.67699999968</v>
      </c>
      <c r="J20" s="33"/>
      <c r="K20" s="28">
        <f>IF(G20=0,"n/a",IF(AND(I20/G20&lt;1,I20/G20&gt;-1),I20/G20,"n/a"))</f>
        <v>-8.8610639764884272E-2</v>
      </c>
      <c r="L20" s="34"/>
      <c r="M20" s="27">
        <f>SUM(M17:M18)</f>
        <v>2340546.7600000002</v>
      </c>
      <c r="N20" s="35"/>
      <c r="O20" s="27">
        <f>E20-M20</f>
        <v>498724.58000000007</v>
      </c>
      <c r="Q20" s="28">
        <f>IF(M20=0,"n/a",IF(AND(O20/M20&lt;1,O20/M20&gt;-1),O20/M20,"n/a"))</f>
        <v>0.21308037443353622</v>
      </c>
      <c r="S20" s="29">
        <f>IF(E58=0,"n/a",E20/E58)</f>
        <v>0.45348122425354448</v>
      </c>
      <c r="T20" s="24"/>
      <c r="U20" s="29">
        <f>IF(G58=0,"n/a",G20/G58)</f>
        <v>0.25391415418160312</v>
      </c>
      <c r="V20" s="24"/>
      <c r="W20" s="29">
        <f>IF(M58=0,"n/a",M20/M58)</f>
        <v>0.50373142493852263</v>
      </c>
    </row>
    <row r="21" spans="2:23" ht="6.9" customHeight="1" x14ac:dyDescent="0.2">
      <c r="E21" s="25"/>
      <c r="F21" s="36"/>
      <c r="G21" s="25"/>
      <c r="H21" s="36"/>
      <c r="I21" s="25"/>
      <c r="J21" s="37"/>
      <c r="K21" s="30"/>
      <c r="L21" s="37"/>
      <c r="M21" s="25"/>
      <c r="N21" s="36"/>
      <c r="O21" s="25"/>
      <c r="Q21" s="30"/>
      <c r="S21" s="24"/>
      <c r="T21" s="24"/>
      <c r="U21" s="24"/>
      <c r="V21" s="24"/>
      <c r="W21" s="24"/>
    </row>
    <row r="22" spans="2:23" x14ac:dyDescent="0.2">
      <c r="C22" s="7" t="s">
        <v>21</v>
      </c>
      <c r="E22" s="25">
        <f>E14+E20</f>
        <v>118458128.99999999</v>
      </c>
      <c r="F22" s="36"/>
      <c r="G22" s="25">
        <f>G14+G20</f>
        <v>133349331.63500001</v>
      </c>
      <c r="H22" s="36"/>
      <c r="I22" s="25">
        <f>E22-G22</f>
        <v>-14891202.63500002</v>
      </c>
      <c r="J22" s="37"/>
      <c r="K22" s="22">
        <f>IF(G22=0,"n/a",IF(AND(I22/G22&lt;1,I22/G22&gt;-1),I22/G22,"n/a"))</f>
        <v>-0.11167062071041943</v>
      </c>
      <c r="L22" s="37"/>
      <c r="M22" s="25">
        <f>M14+M20</f>
        <v>155618891.63999999</v>
      </c>
      <c r="N22" s="36"/>
      <c r="O22" s="25">
        <f>E22-M22</f>
        <v>-37160762.640000001</v>
      </c>
      <c r="Q22" s="22">
        <f>IF(M22=0,"n/a",IF(AND(O22/M22&lt;1,O22/M22&gt;-1),O22/M22,"n/a"))</f>
        <v>-0.23879338972523736</v>
      </c>
      <c r="S22" s="26">
        <f>IF(E60=0,"n/a",E22/E60)</f>
        <v>0.93361901769890132</v>
      </c>
      <c r="T22" s="24"/>
      <c r="U22" s="26">
        <f>IF(G60=0,"n/a",G22/G60)</f>
        <v>0.92339021696018808</v>
      </c>
      <c r="V22" s="24"/>
      <c r="W22" s="26">
        <f>IF(M60=0,"n/a",M22/M60)</f>
        <v>0.95434618455908626</v>
      </c>
    </row>
    <row r="23" spans="2:23" ht="6.9" customHeight="1" x14ac:dyDescent="0.2">
      <c r="E23" s="25"/>
      <c r="F23" s="36"/>
      <c r="G23" s="25"/>
      <c r="H23" s="36"/>
      <c r="I23" s="25"/>
      <c r="J23" s="37"/>
      <c r="K23" s="30"/>
      <c r="L23" s="37"/>
      <c r="M23" s="25"/>
      <c r="N23" s="36"/>
      <c r="O23" s="25"/>
      <c r="Q23" s="30"/>
      <c r="S23" s="24"/>
      <c r="T23" s="24"/>
      <c r="U23" s="24"/>
      <c r="V23" s="24"/>
      <c r="W23" s="24"/>
    </row>
    <row r="24" spans="2:23" ht="12" x14ac:dyDescent="0.25">
      <c r="B24" s="17" t="s">
        <v>22</v>
      </c>
      <c r="E24" s="25"/>
      <c r="F24" s="36"/>
      <c r="G24" s="25"/>
      <c r="H24" s="36"/>
      <c r="I24" s="25"/>
      <c r="J24" s="37"/>
      <c r="K24" s="30"/>
      <c r="L24" s="37"/>
      <c r="M24" s="25"/>
      <c r="N24" s="36"/>
      <c r="O24" s="25"/>
      <c r="Q24" s="30"/>
      <c r="S24" s="24"/>
      <c r="T24" s="24"/>
      <c r="U24" s="24"/>
      <c r="V24" s="24"/>
      <c r="W24" s="24"/>
    </row>
    <row r="25" spans="2:23" x14ac:dyDescent="0.2">
      <c r="C25" s="7" t="s">
        <v>23</v>
      </c>
      <c r="E25" s="25">
        <v>739220.42</v>
      </c>
      <c r="F25" s="36"/>
      <c r="G25" s="25">
        <v>583559.52899999998</v>
      </c>
      <c r="H25" s="36"/>
      <c r="I25" s="25">
        <f>E25-G25</f>
        <v>155660.89100000006</v>
      </c>
      <c r="J25" s="37"/>
      <c r="K25" s="22">
        <f>IF(G25=0,"n/a",IF(AND(I25/G25&lt;1,I25/G25&gt;-1),I25/G25,"n/a"))</f>
        <v>0.26674380806829401</v>
      </c>
      <c r="L25" s="37"/>
      <c r="M25" s="25">
        <v>685201.8</v>
      </c>
      <c r="N25" s="36"/>
      <c r="O25" s="25">
        <f>E25-M25</f>
        <v>54018.619999999995</v>
      </c>
      <c r="Q25" s="22">
        <f>IF(M25=0,"n/a",IF(AND(O25/M25&lt;1,O25/M25&gt;-1),O25/M25,"n/a"))</f>
        <v>7.8836074277679941E-2</v>
      </c>
      <c r="S25" s="26">
        <f>IF(E63=0,"n/a",E25/E63)</f>
        <v>0.13334719081199739</v>
      </c>
      <c r="T25" s="24"/>
      <c r="U25" s="26">
        <f>IF(G63=0,"n/a",G25/G63)</f>
        <v>0.14288249156748753</v>
      </c>
      <c r="V25" s="24"/>
      <c r="W25" s="26">
        <f>IF(M63=0,"n/a",M25/M63)</f>
        <v>0.11572075499994428</v>
      </c>
    </row>
    <row r="26" spans="2:23" x14ac:dyDescent="0.2">
      <c r="C26" s="7" t="s">
        <v>24</v>
      </c>
      <c r="E26" s="27">
        <v>1190415.07</v>
      </c>
      <c r="F26" s="31"/>
      <c r="G26" s="27">
        <v>1348572.324</v>
      </c>
      <c r="H26" s="32"/>
      <c r="I26" s="27">
        <f>E26-G26</f>
        <v>-158157.25399999996</v>
      </c>
      <c r="J26" s="33"/>
      <c r="K26" s="28">
        <f>IF(G26=0,"n/a",IF(AND(I26/G26&lt;1,I26/G26&gt;-1),I26/G26,"n/a"))</f>
        <v>-0.11727754691783217</v>
      </c>
      <c r="L26" s="34"/>
      <c r="M26" s="27">
        <v>1248240.04</v>
      </c>
      <c r="N26" s="35"/>
      <c r="O26" s="27">
        <f>E26-M26</f>
        <v>-57824.969999999972</v>
      </c>
      <c r="Q26" s="28">
        <f>IF(M26=0,"n/a",IF(AND(O26/M26&lt;1,O26/M26&gt;-1),O26/M26,"n/a"))</f>
        <v>-4.6325200399756419E-2</v>
      </c>
      <c r="S26" s="29">
        <f>IF(E64=0,"n/a",E26/E64)</f>
        <v>7.6002349377559883E-2</v>
      </c>
      <c r="T26" s="24"/>
      <c r="U26" s="29">
        <f>IF(G64=0,"n/a",G26/G64)</f>
        <v>9.688942524266321E-2</v>
      </c>
      <c r="V26" s="24"/>
      <c r="W26" s="29">
        <f>IF(M64=0,"n/a",M26/M64)</f>
        <v>7.8439206631915823E-2</v>
      </c>
    </row>
    <row r="27" spans="2:23" ht="6.9" customHeight="1" x14ac:dyDescent="0.2">
      <c r="E27" s="25"/>
      <c r="F27" s="36"/>
      <c r="G27" s="25"/>
      <c r="H27" s="36"/>
      <c r="I27" s="25"/>
      <c r="J27" s="37"/>
      <c r="K27" s="30"/>
      <c r="L27" s="37"/>
      <c r="M27" s="25"/>
      <c r="N27" s="36"/>
      <c r="O27" s="25"/>
      <c r="Q27" s="30"/>
      <c r="S27" s="24"/>
      <c r="T27" s="24"/>
      <c r="U27" s="24"/>
      <c r="V27" s="24"/>
      <c r="W27" s="24"/>
    </row>
    <row r="28" spans="2:23" x14ac:dyDescent="0.2">
      <c r="C28" s="7" t="s">
        <v>25</v>
      </c>
      <c r="E28" s="27">
        <f>SUM(E25:E26)</f>
        <v>1929635.4900000002</v>
      </c>
      <c r="F28" s="31"/>
      <c r="G28" s="27">
        <f>SUM(G25:G26)</f>
        <v>1932131.8530000001</v>
      </c>
      <c r="H28" s="32"/>
      <c r="I28" s="27">
        <f>E28-G28</f>
        <v>-2496.3629999998957</v>
      </c>
      <c r="J28" s="33"/>
      <c r="K28" s="28">
        <f>IF(G28=0,"n/a",IF(AND(I28/G28&lt;1,I28/G28&gt;-1),I28/G28,"n/a"))</f>
        <v>-1.2920251773313608E-3</v>
      </c>
      <c r="L28" s="34"/>
      <c r="M28" s="27">
        <f>SUM(M25:M26)</f>
        <v>1933441.84</v>
      </c>
      <c r="N28" s="35"/>
      <c r="O28" s="27">
        <f>E28-M28</f>
        <v>-3806.3499999998603</v>
      </c>
      <c r="Q28" s="28">
        <f>IF(M28=0,"n/a",IF(AND(O28/M28&lt;1,O28/M28&gt;-1),O28/M28,"n/a"))</f>
        <v>-1.9686912330395519E-3</v>
      </c>
      <c r="S28" s="29">
        <f>IF(E66=0,"n/a",E28/E66)</f>
        <v>9.0992862124158566E-2</v>
      </c>
      <c r="T28" s="24"/>
      <c r="U28" s="29">
        <f>IF(G66=0,"n/a",G28/G66)</f>
        <v>0.10732357020265551</v>
      </c>
      <c r="V28" s="24"/>
      <c r="W28" s="29">
        <f>IF(M66=0,"n/a",M28/M66)</f>
        <v>8.8549300819610613E-2</v>
      </c>
    </row>
    <row r="29" spans="2:23" ht="6.9" customHeight="1" x14ac:dyDescent="0.2">
      <c r="E29" s="25"/>
      <c r="F29" s="36"/>
      <c r="G29" s="25"/>
      <c r="H29" s="36"/>
      <c r="I29" s="25"/>
      <c r="J29" s="37"/>
      <c r="K29" s="30"/>
      <c r="L29" s="37"/>
      <c r="M29" s="25"/>
      <c r="N29" s="36"/>
      <c r="O29" s="25"/>
      <c r="Q29" s="30"/>
      <c r="S29" s="24"/>
      <c r="T29" s="24"/>
      <c r="U29" s="24"/>
      <c r="V29" s="24"/>
      <c r="W29" s="24"/>
    </row>
    <row r="30" spans="2:23" x14ac:dyDescent="0.2">
      <c r="C30" s="7" t="s">
        <v>26</v>
      </c>
      <c r="E30" s="25">
        <f>E22+E28</f>
        <v>120387764.48999998</v>
      </c>
      <c r="F30" s="36"/>
      <c r="G30" s="25">
        <f>G22+G28</f>
        <v>135281463.48800001</v>
      </c>
      <c r="H30" s="36"/>
      <c r="I30" s="25">
        <f>E30-G30</f>
        <v>-14893698.998000026</v>
      </c>
      <c r="J30" s="37"/>
      <c r="K30" s="22">
        <f>IF(G30=0,"n/a",IF(AND(I30/G30&lt;1,I30/G30&gt;-1),I30/G30,"n/a"))</f>
        <v>-0.1100941593474198</v>
      </c>
      <c r="L30" s="37"/>
      <c r="M30" s="25">
        <f>M22+M28</f>
        <v>157552333.47999999</v>
      </c>
      <c r="N30" s="36"/>
      <c r="O30" s="25">
        <f>E30-M30</f>
        <v>-37164568.99000001</v>
      </c>
      <c r="Q30" s="22">
        <f>IF(M30=0,"n/a",IF(AND(O30/M30&lt;1,O30/M30&gt;-1),O30/M30,"n/a"))</f>
        <v>-0.23588713774726641</v>
      </c>
      <c r="S30" s="23">
        <f>IF(E68=0,"n/a",E30/E68)</f>
        <v>0.81295275901126129</v>
      </c>
      <c r="T30" s="24"/>
      <c r="U30" s="23">
        <f>IF(G68=0,"n/a",G30/G68)</f>
        <v>0.83293378324406075</v>
      </c>
      <c r="V30" s="24"/>
      <c r="W30" s="23">
        <f>IF(M68=0,"n/a",M30/M68)</f>
        <v>0.85210407600259885</v>
      </c>
    </row>
    <row r="31" spans="2:23" ht="6.9" customHeight="1" x14ac:dyDescent="0.2">
      <c r="E31" s="25"/>
      <c r="F31" s="36"/>
      <c r="G31" s="25"/>
      <c r="H31" s="36"/>
      <c r="I31" s="25"/>
      <c r="J31" s="37"/>
      <c r="K31" s="30"/>
      <c r="L31" s="37"/>
      <c r="M31" s="25"/>
      <c r="N31" s="36"/>
      <c r="O31" s="25"/>
      <c r="Q31" s="30"/>
      <c r="S31" s="38"/>
      <c r="T31" s="38"/>
      <c r="U31" s="38"/>
      <c r="V31" s="38"/>
      <c r="W31" s="38"/>
    </row>
    <row r="32" spans="2:23" x14ac:dyDescent="0.2">
      <c r="B32" s="7" t="s">
        <v>27</v>
      </c>
      <c r="E32" s="25">
        <v>131852.84</v>
      </c>
      <c r="F32" s="36"/>
      <c r="G32" s="25">
        <v>-4305316.2980000004</v>
      </c>
      <c r="H32" s="36"/>
      <c r="I32" s="25">
        <f>E32-G32</f>
        <v>4437169.1380000003</v>
      </c>
      <c r="J32" s="37"/>
      <c r="K32" s="22" t="str">
        <f>IF(G32=0,"n/a",IF(AND(I32/G32&lt;1,I32/G32&gt;-1),I32/G32,"n/a"))</f>
        <v>n/a</v>
      </c>
      <c r="L32" s="37"/>
      <c r="M32" s="25">
        <v>-13050360.6</v>
      </c>
      <c r="N32" s="36"/>
      <c r="O32" s="25">
        <f>E32-M32</f>
        <v>13182213.439999999</v>
      </c>
      <c r="Q32" s="22" t="str">
        <f>IF(M32=0,"n/a",IF(AND(O32/M32&lt;1,O32/M32&gt;-1),O32/M32,"n/a"))</f>
        <v>n/a</v>
      </c>
      <c r="S32" s="38"/>
      <c r="T32" s="38"/>
      <c r="U32" s="38"/>
      <c r="V32" s="38"/>
      <c r="W32" s="38"/>
    </row>
    <row r="33" spans="1:23" x14ac:dyDescent="0.2">
      <c r="B33" s="7" t="s">
        <v>28</v>
      </c>
      <c r="E33" s="27">
        <v>-1963185.72</v>
      </c>
      <c r="F33" s="31"/>
      <c r="G33" s="27">
        <v>-4944155.716</v>
      </c>
      <c r="H33" s="32"/>
      <c r="I33" s="27">
        <f>E33-G33</f>
        <v>2980969.9960000003</v>
      </c>
      <c r="J33" s="33"/>
      <c r="K33" s="28">
        <f>IF(G33=0,"n/a",IF(AND(I33/G33&lt;1,I33/G33&gt;-1),I33/G33,"n/a"))</f>
        <v>-0.60292801586995981</v>
      </c>
      <c r="L33" s="34"/>
      <c r="M33" s="27">
        <v>1027802.07</v>
      </c>
      <c r="N33" s="35"/>
      <c r="O33" s="27">
        <f>E33-M33</f>
        <v>-2990987.79</v>
      </c>
      <c r="Q33" s="28" t="str">
        <f>IF(M33=0,"n/a",IF(AND(O33/M33&lt;1,O33/M33&gt;-1),O33/M33,"n/a"))</f>
        <v>n/a</v>
      </c>
    </row>
    <row r="34" spans="1:23" ht="6.9" customHeight="1" x14ac:dyDescent="0.2">
      <c r="E34" s="39"/>
      <c r="F34" s="36"/>
      <c r="G34" s="39"/>
      <c r="H34" s="36"/>
      <c r="I34" s="25"/>
      <c r="J34" s="37"/>
      <c r="K34" s="40"/>
      <c r="L34" s="37"/>
      <c r="M34" s="39"/>
      <c r="N34" s="36"/>
      <c r="O34" s="39"/>
      <c r="Q34" s="40"/>
      <c r="S34" s="38"/>
      <c r="T34" s="38"/>
      <c r="U34" s="38"/>
      <c r="V34" s="38"/>
      <c r="W34" s="38"/>
    </row>
    <row r="35" spans="1:23" ht="12" thickBot="1" x14ac:dyDescent="0.25">
      <c r="C35" s="7" t="s">
        <v>29</v>
      </c>
      <c r="E35" s="41">
        <f>SUM(E30:E33)</f>
        <v>118556431.60999998</v>
      </c>
      <c r="F35" s="42"/>
      <c r="G35" s="41">
        <f>SUM(G30:G33)</f>
        <v>126031991.47399999</v>
      </c>
      <c r="H35" s="36"/>
      <c r="I35" s="41">
        <f>E35-G35</f>
        <v>-7475559.8640000075</v>
      </c>
      <c r="J35" s="37"/>
      <c r="K35" s="43">
        <f>IF(G35=0,"n/a",IF(AND(I35/G35&lt;1,I35/G35&gt;-1),I35/G35,"n/a"))</f>
        <v>-5.9314780132964831E-2</v>
      </c>
      <c r="L35" s="37"/>
      <c r="M35" s="41">
        <f>SUM(M30:M33)</f>
        <v>145529774.94999999</v>
      </c>
      <c r="N35" s="36"/>
      <c r="O35" s="41">
        <f>E35-M35</f>
        <v>-26973343.340000004</v>
      </c>
      <c r="Q35" s="43">
        <f>IF(M35=0,"n/a",IF(AND(O35/M35&lt;1,O35/M35&gt;-1),O35/M35,"n/a"))</f>
        <v>-0.18534587406094249</v>
      </c>
    </row>
    <row r="36" spans="1:23" ht="12" thickTop="1" x14ac:dyDescent="0.2">
      <c r="E36" s="39"/>
      <c r="F36" s="36"/>
      <c r="G36" s="39"/>
      <c r="H36" s="20"/>
      <c r="I36" s="39"/>
      <c r="M36" s="39"/>
      <c r="N36" s="20"/>
      <c r="O36" s="39"/>
    </row>
    <row r="37" spans="1:23" x14ac:dyDescent="0.2">
      <c r="C37" s="7" t="s">
        <v>30</v>
      </c>
      <c r="E37" s="18">
        <v>6089140.7199999997</v>
      </c>
      <c r="F37" s="18"/>
      <c r="G37" s="18">
        <v>5929839.5619999999</v>
      </c>
      <c r="H37" s="44"/>
      <c r="I37" s="45"/>
      <c r="J37" s="44"/>
      <c r="K37" s="46"/>
      <c r="L37" s="44"/>
      <c r="M37" s="18">
        <v>7524503.2699999996</v>
      </c>
      <c r="N37" s="20"/>
      <c r="O37" s="39"/>
    </row>
    <row r="38" spans="1:23" x14ac:dyDescent="0.2">
      <c r="C38" s="7" t="s">
        <v>31</v>
      </c>
      <c r="E38" s="25">
        <v>2145656.0499999998</v>
      </c>
      <c r="F38" s="39"/>
      <c r="G38" s="25">
        <v>-2262453.67</v>
      </c>
      <c r="H38" s="20"/>
      <c r="I38" s="39"/>
      <c r="M38" s="25">
        <v>2933310.6</v>
      </c>
      <c r="N38" s="20"/>
      <c r="O38" s="39"/>
    </row>
    <row r="39" spans="1:23" x14ac:dyDescent="0.2">
      <c r="C39" s="7" t="s">
        <v>32</v>
      </c>
      <c r="E39" s="25">
        <v>755046.2</v>
      </c>
      <c r="F39" s="20"/>
      <c r="G39" s="25">
        <v>-1605251.0819999999</v>
      </c>
      <c r="H39" s="20"/>
      <c r="I39" s="39"/>
      <c r="M39" s="25">
        <v>1193151.4099999999</v>
      </c>
      <c r="N39" s="20"/>
      <c r="O39" s="39"/>
    </row>
    <row r="40" spans="1:23" x14ac:dyDescent="0.2">
      <c r="C40" s="7" t="s">
        <v>33</v>
      </c>
      <c r="E40" s="25">
        <v>-408519.64</v>
      </c>
      <c r="F40" s="20"/>
      <c r="G40" s="25">
        <v>-472855.071</v>
      </c>
      <c r="H40" s="20"/>
      <c r="I40" s="39"/>
      <c r="M40" s="25">
        <v>-564412.44999999995</v>
      </c>
      <c r="N40" s="20"/>
      <c r="O40" s="39"/>
    </row>
    <row r="41" spans="1:23" x14ac:dyDescent="0.2">
      <c r="C41" s="7" t="s">
        <v>34</v>
      </c>
      <c r="E41" s="25">
        <v>3315776.61</v>
      </c>
      <c r="F41" s="20"/>
      <c r="G41" s="25">
        <v>5778643.1770000001</v>
      </c>
      <c r="H41" s="20"/>
      <c r="I41" s="39"/>
      <c r="K41" s="47"/>
      <c r="M41" s="25">
        <v>4527286.9400000004</v>
      </c>
      <c r="N41" s="20"/>
      <c r="O41" s="39"/>
    </row>
    <row r="42" spans="1:23" x14ac:dyDescent="0.2">
      <c r="C42" s="7" t="s">
        <v>35</v>
      </c>
      <c r="E42" s="25">
        <v>-49149.57</v>
      </c>
      <c r="F42" s="20"/>
      <c r="G42" s="48">
        <v>0</v>
      </c>
      <c r="H42" s="20"/>
      <c r="I42" s="39"/>
      <c r="K42" s="47"/>
      <c r="M42" s="48">
        <v>-259908.09</v>
      </c>
      <c r="N42" s="20"/>
      <c r="O42" s="39"/>
    </row>
    <row r="43" spans="1:23" x14ac:dyDescent="0.2">
      <c r="C43" s="7" t="s">
        <v>36</v>
      </c>
      <c r="E43" s="25">
        <v>0</v>
      </c>
      <c r="F43" s="20"/>
      <c r="G43" s="48">
        <v>0</v>
      </c>
      <c r="H43" s="20"/>
      <c r="I43" s="39"/>
      <c r="K43" s="47"/>
      <c r="M43" s="48">
        <v>10266672.779999999</v>
      </c>
      <c r="N43" s="20"/>
      <c r="O43" s="39"/>
    </row>
    <row r="44" spans="1:23" x14ac:dyDescent="0.2">
      <c r="C44" s="7" t="s">
        <v>37</v>
      </c>
      <c r="E44" s="25">
        <v>1159441.1100000001</v>
      </c>
      <c r="F44" s="20"/>
      <c r="G44" s="25">
        <v>1327936.07</v>
      </c>
      <c r="H44" s="20"/>
      <c r="I44" s="39"/>
      <c r="K44" s="47"/>
      <c r="M44" s="49">
        <v>2271984.34</v>
      </c>
      <c r="N44" s="20"/>
      <c r="O44" s="39"/>
    </row>
    <row r="45" spans="1:23" x14ac:dyDescent="0.2">
      <c r="E45" s="50"/>
      <c r="F45" s="20"/>
      <c r="G45" s="20"/>
      <c r="H45" s="20"/>
      <c r="I45" s="20"/>
      <c r="M45" s="20"/>
      <c r="N45" s="20"/>
      <c r="O45" s="20"/>
    </row>
    <row r="46" spans="1:23" ht="13.2" x14ac:dyDescent="0.25">
      <c r="A46" s="4" t="s">
        <v>38</v>
      </c>
      <c r="E46" s="50"/>
      <c r="F46" s="20"/>
      <c r="G46" s="20"/>
      <c r="H46" s="20"/>
      <c r="I46" s="20"/>
      <c r="M46" s="20"/>
      <c r="N46" s="20"/>
      <c r="O46" s="20"/>
    </row>
    <row r="47" spans="1:23" ht="12" x14ac:dyDescent="0.25">
      <c r="B47" s="17" t="s">
        <v>39</v>
      </c>
      <c r="E47" s="50"/>
      <c r="F47" s="20"/>
      <c r="G47" s="20"/>
      <c r="H47" s="20"/>
      <c r="I47" s="20"/>
      <c r="M47" s="20"/>
      <c r="N47" s="20"/>
      <c r="O47" s="20"/>
    </row>
    <row r="48" spans="1:23" x14ac:dyDescent="0.2">
      <c r="C48" s="7" t="s">
        <v>13</v>
      </c>
      <c r="E48" s="50">
        <v>83072566</v>
      </c>
      <c r="F48" s="20"/>
      <c r="G48" s="50">
        <v>92918912</v>
      </c>
      <c r="H48" s="51"/>
      <c r="I48" s="50">
        <f>E48-G48</f>
        <v>-9846346</v>
      </c>
      <c r="K48" s="22">
        <f>IF(G48=0,"n/a",IF(AND(I48/G48&lt;1,I48/G48&gt;-1),I48/G48,"n/a"))</f>
        <v>-0.10596708235240636</v>
      </c>
      <c r="M48" s="50">
        <v>110934939</v>
      </c>
      <c r="N48" s="51"/>
      <c r="O48" s="50">
        <f>E48-M48</f>
        <v>-27862373</v>
      </c>
      <c r="Q48" s="22">
        <f>IF(M48=0,"n/a",IF(AND(O48/M48&lt;1,O48/M48&gt;-1),O48/M48,"n/a"))</f>
        <v>-0.25115958282538919</v>
      </c>
    </row>
    <row r="49" spans="2:23" x14ac:dyDescent="0.2">
      <c r="C49" s="7" t="s">
        <v>14</v>
      </c>
      <c r="E49" s="50">
        <v>34589017</v>
      </c>
      <c r="F49" s="20"/>
      <c r="G49" s="50">
        <v>36546652</v>
      </c>
      <c r="H49" s="51"/>
      <c r="I49" s="50">
        <f>E49-G49</f>
        <v>-1957635</v>
      </c>
      <c r="K49" s="22">
        <f>IF(G49=0,"n/a",IF(AND(I49/G49&lt;1,I49/G49&gt;-1),I49/G49,"n/a"))</f>
        <v>-5.3565371733640607E-2</v>
      </c>
      <c r="M49" s="50">
        <v>43799200</v>
      </c>
      <c r="N49" s="51"/>
      <c r="O49" s="50">
        <f>E49-M49</f>
        <v>-9210183</v>
      </c>
      <c r="Q49" s="22">
        <f>IF(M49=0,"n/a",IF(AND(O49/M49&lt;1,O49/M49&gt;-1),O49/M49,"n/a"))</f>
        <v>-0.21028199145189866</v>
      </c>
    </row>
    <row r="50" spans="2:23" x14ac:dyDescent="0.2">
      <c r="C50" s="7" t="s">
        <v>15</v>
      </c>
      <c r="E50" s="52">
        <v>2957948</v>
      </c>
      <c r="F50" s="20"/>
      <c r="G50" s="52">
        <v>2678004</v>
      </c>
      <c r="H50" s="51"/>
      <c r="I50" s="52">
        <f>E50-G50</f>
        <v>279944</v>
      </c>
      <c r="K50" s="28">
        <f>IF(G50=0,"n/a",IF(AND(I50/G50&lt;1,I50/G50&gt;-1),I50/G50,"n/a"))</f>
        <v>0.10453457127024456</v>
      </c>
      <c r="M50" s="52">
        <v>3682799</v>
      </c>
      <c r="N50" s="51"/>
      <c r="O50" s="52">
        <f>E50-M50</f>
        <v>-724851</v>
      </c>
      <c r="Q50" s="28">
        <f>IF(M50=0,"n/a",IF(AND(O50/M50&lt;1,O50/M50&gt;-1),O50/M50,"n/a"))</f>
        <v>-0.19682067905416506</v>
      </c>
    </row>
    <row r="51" spans="2:23" ht="6.9" customHeight="1" x14ac:dyDescent="0.2">
      <c r="E51" s="50"/>
      <c r="F51" s="20"/>
      <c r="G51" s="50"/>
      <c r="H51" s="20"/>
      <c r="I51" s="50"/>
      <c r="K51" s="30"/>
      <c r="M51" s="50"/>
      <c r="N51" s="20"/>
      <c r="O51" s="50"/>
      <c r="Q51" s="30"/>
      <c r="S51" s="38"/>
      <c r="T51" s="38"/>
      <c r="U51" s="38"/>
      <c r="V51" s="38"/>
      <c r="W51" s="38"/>
    </row>
    <row r="52" spans="2:23" x14ac:dyDescent="0.2">
      <c r="C52" s="7" t="s">
        <v>16</v>
      </c>
      <c r="E52" s="50">
        <f>SUM(E48:E50)</f>
        <v>120619531</v>
      </c>
      <c r="F52" s="20"/>
      <c r="G52" s="50">
        <f>SUM(G48:G50)</f>
        <v>132143568</v>
      </c>
      <c r="H52" s="51"/>
      <c r="I52" s="50">
        <f>E52-G52</f>
        <v>-11524037</v>
      </c>
      <c r="K52" s="22">
        <f>IF(G52=0,"n/a",IF(AND(I52/G52&lt;1,I52/G52&gt;-1),I52/G52,"n/a"))</f>
        <v>-8.7208459514276165E-2</v>
      </c>
      <c r="M52" s="50">
        <f>SUM(M48:M50)</f>
        <v>158416938</v>
      </c>
      <c r="N52" s="51"/>
      <c r="O52" s="50">
        <f>E52-M52</f>
        <v>-37797407</v>
      </c>
      <c r="Q52" s="22">
        <f>IF(M52=0,"n/a",IF(AND(O52/M52&lt;1,O52/M52&gt;-1),O52/M52,"n/a"))</f>
        <v>-0.23859448034527722</v>
      </c>
    </row>
    <row r="53" spans="2:23" ht="6.9" customHeight="1" x14ac:dyDescent="0.2">
      <c r="E53" s="50"/>
      <c r="F53" s="20"/>
      <c r="G53" s="50"/>
      <c r="H53" s="20"/>
      <c r="I53" s="50"/>
      <c r="K53" s="30"/>
      <c r="M53" s="50"/>
      <c r="N53" s="20"/>
      <c r="O53" s="50"/>
      <c r="Q53" s="30"/>
      <c r="S53" s="38"/>
      <c r="T53" s="38"/>
      <c r="U53" s="38"/>
      <c r="V53" s="38"/>
      <c r="W53" s="38"/>
    </row>
    <row r="54" spans="2:23" ht="12" x14ac:dyDescent="0.25">
      <c r="B54" s="17" t="s">
        <v>40</v>
      </c>
      <c r="E54" s="50"/>
      <c r="F54" s="20"/>
      <c r="G54" s="50"/>
      <c r="H54" s="51"/>
      <c r="I54" s="50"/>
      <c r="K54" s="30"/>
      <c r="M54" s="50"/>
      <c r="N54" s="51"/>
      <c r="O54" s="50"/>
      <c r="Q54" s="30"/>
    </row>
    <row r="55" spans="2:23" x14ac:dyDescent="0.2">
      <c r="C55" s="7" t="s">
        <v>18</v>
      </c>
      <c r="E55" s="50">
        <v>6109091</v>
      </c>
      <c r="F55" s="20"/>
      <c r="G55" s="50">
        <v>6235070</v>
      </c>
      <c r="H55" s="51"/>
      <c r="I55" s="50">
        <f>E55-G55</f>
        <v>-125979</v>
      </c>
      <c r="K55" s="22">
        <f>IF(G55=0,"n/a",IF(AND(I55/G55&lt;1,I55/G55&gt;-1),I55/G55,"n/a"))</f>
        <v>-2.0204905478206338E-2</v>
      </c>
      <c r="M55" s="50">
        <v>4477863</v>
      </c>
      <c r="N55" s="51"/>
      <c r="O55" s="50">
        <f t="shared" ref="O55:O60" si="0">E55-M55</f>
        <v>1631228</v>
      </c>
      <c r="Q55" s="22">
        <f>IF(M55=0,"n/a",IF(AND(O55/M55&lt;1,O55/M55&gt;-1),O55/M55,"n/a"))</f>
        <v>0.3642871610855446</v>
      </c>
    </row>
    <row r="56" spans="2:23" x14ac:dyDescent="0.2">
      <c r="C56" s="7" t="s">
        <v>19</v>
      </c>
      <c r="E56" s="52">
        <v>151965</v>
      </c>
      <c r="F56" s="20"/>
      <c r="G56" s="52">
        <v>6034124</v>
      </c>
      <c r="H56" s="51"/>
      <c r="I56" s="52">
        <f>E56-G56</f>
        <v>-5882159</v>
      </c>
      <c r="K56" s="28">
        <f>IF(G56=0,"n/a",IF(AND(I56/G56&lt;1,I56/G56&gt;-1),I56/G56,"n/a"))</f>
        <v>-0.97481573133067867</v>
      </c>
      <c r="M56" s="52">
        <v>168555</v>
      </c>
      <c r="N56" s="51"/>
      <c r="O56" s="52">
        <f t="shared" si="0"/>
        <v>-16590</v>
      </c>
      <c r="Q56" s="28">
        <f>IF(M56=0,"n/a",IF(AND(O56/M56&lt;1,O56/M56&gt;-1),O56/M56,"n/a"))</f>
        <v>-9.8424846489276491E-2</v>
      </c>
    </row>
    <row r="57" spans="2:23" ht="6.9" customHeight="1" x14ac:dyDescent="0.2">
      <c r="E57" s="50"/>
      <c r="F57" s="20"/>
      <c r="G57" s="50"/>
      <c r="H57" s="20"/>
      <c r="I57" s="50"/>
      <c r="K57" s="30"/>
      <c r="M57" s="50"/>
      <c r="N57" s="20"/>
      <c r="O57" s="50"/>
      <c r="Q57" s="30"/>
      <c r="S57" s="38"/>
      <c r="T57" s="38"/>
      <c r="U57" s="38"/>
      <c r="V57" s="38"/>
      <c r="W57" s="38"/>
    </row>
    <row r="58" spans="2:23" x14ac:dyDescent="0.2">
      <c r="C58" s="7" t="s">
        <v>20</v>
      </c>
      <c r="E58" s="52">
        <f>SUM(E55:E56)</f>
        <v>6261056</v>
      </c>
      <c r="F58" s="20"/>
      <c r="G58" s="52">
        <f>SUM(G55:G56)</f>
        <v>12269194</v>
      </c>
      <c r="H58" s="51"/>
      <c r="I58" s="52">
        <f>E58-G58</f>
        <v>-6008138</v>
      </c>
      <c r="K58" s="28">
        <f>IF(G58=0,"n/a",IF(AND(I58/G58&lt;1,I58/G58&gt;-1),I58/G58,"n/a"))</f>
        <v>-0.48969296597641215</v>
      </c>
      <c r="M58" s="52">
        <f>SUM(M55:M56)</f>
        <v>4646418</v>
      </c>
      <c r="N58" s="51"/>
      <c r="O58" s="52">
        <f t="shared" si="0"/>
        <v>1614638</v>
      </c>
      <c r="Q58" s="28">
        <f>IF(M58=0,"n/a",IF(AND(O58/M58&lt;1,O58/M58&gt;-1),O58/M58,"n/a"))</f>
        <v>0.3475016668754296</v>
      </c>
    </row>
    <row r="59" spans="2:23" ht="6.9" customHeight="1" x14ac:dyDescent="0.2">
      <c r="E59" s="50"/>
      <c r="F59" s="20"/>
      <c r="G59" s="50"/>
      <c r="H59" s="20"/>
      <c r="I59" s="50"/>
      <c r="K59" s="30"/>
      <c r="M59" s="50"/>
      <c r="N59" s="20"/>
      <c r="O59" s="50"/>
      <c r="Q59" s="30"/>
      <c r="S59" s="38"/>
      <c r="T59" s="38"/>
      <c r="U59" s="38"/>
      <c r="V59" s="38"/>
      <c r="W59" s="38"/>
    </row>
    <row r="60" spans="2:23" x14ac:dyDescent="0.2">
      <c r="C60" s="7" t="s">
        <v>41</v>
      </c>
      <c r="E60" s="50">
        <f>E52+E58</f>
        <v>126880587</v>
      </c>
      <c r="F60" s="20"/>
      <c r="G60" s="50">
        <f>G52+G58</f>
        <v>144412762</v>
      </c>
      <c r="H60" s="51"/>
      <c r="I60" s="50">
        <f>E60-G60</f>
        <v>-17532175</v>
      </c>
      <c r="K60" s="22">
        <f>IF(G60=0,"n/a",IF(AND(I60/G60&lt;1,I60/G60&gt;-1),I60/G60,"n/a"))</f>
        <v>-0.12140322473716</v>
      </c>
      <c r="M60" s="50">
        <f>M52+M58</f>
        <v>163063356</v>
      </c>
      <c r="N60" s="51"/>
      <c r="O60" s="50">
        <f t="shared" si="0"/>
        <v>-36182769</v>
      </c>
      <c r="Q60" s="22">
        <f>IF(M60=0,"n/a",IF(AND(O60/M60&lt;1,O60/M60&gt;-1),O60/M60,"n/a"))</f>
        <v>-0.22189393060204157</v>
      </c>
    </row>
    <row r="61" spans="2:23" ht="6.9" customHeight="1" x14ac:dyDescent="0.2">
      <c r="E61" s="50"/>
      <c r="F61" s="20"/>
      <c r="G61" s="50"/>
      <c r="H61" s="20"/>
      <c r="I61" s="50"/>
      <c r="K61" s="30"/>
      <c r="M61" s="50"/>
      <c r="N61" s="20"/>
      <c r="O61" s="50"/>
      <c r="Q61" s="30"/>
      <c r="S61" s="38"/>
      <c r="T61" s="38"/>
      <c r="U61" s="38"/>
      <c r="V61" s="38"/>
      <c r="W61" s="38"/>
    </row>
    <row r="62" spans="2:23" ht="12" x14ac:dyDescent="0.25">
      <c r="B62" s="17" t="s">
        <v>42</v>
      </c>
      <c r="E62" s="50"/>
      <c r="F62" s="20"/>
      <c r="G62" s="50"/>
      <c r="H62" s="51"/>
      <c r="I62" s="50"/>
      <c r="K62" s="30"/>
      <c r="M62" s="50"/>
      <c r="N62" s="51"/>
      <c r="O62" s="50"/>
      <c r="Q62" s="30"/>
    </row>
    <row r="63" spans="2:23" x14ac:dyDescent="0.2">
      <c r="C63" s="7" t="s">
        <v>23</v>
      </c>
      <c r="E63" s="50">
        <v>5543577</v>
      </c>
      <c r="F63" s="20"/>
      <c r="G63" s="50">
        <v>4084192</v>
      </c>
      <c r="H63" s="51"/>
      <c r="I63" s="50">
        <f>E63-G63</f>
        <v>1459385</v>
      </c>
      <c r="K63" s="22">
        <f>IF(G63=0,"n/a",IF(AND(I63/G63&lt;1,I63/G63&gt;-1),I63/G63,"n/a"))</f>
        <v>0.35732526776410117</v>
      </c>
      <c r="M63" s="50">
        <v>5921166</v>
      </c>
      <c r="N63" s="51"/>
      <c r="O63" s="50">
        <f t="shared" ref="O63:O68" si="1">E63-M63</f>
        <v>-377589</v>
      </c>
      <c r="Q63" s="22">
        <f>IF(M63=0,"n/a",IF(AND(O63/M63&lt;1,O63/M63&gt;-1),O63/M63,"n/a"))</f>
        <v>-6.3769365695878141E-2</v>
      </c>
    </row>
    <row r="64" spans="2:23" x14ac:dyDescent="0.2">
      <c r="C64" s="7" t="s">
        <v>24</v>
      </c>
      <c r="E64" s="52">
        <v>15662872</v>
      </c>
      <c r="F64" s="20"/>
      <c r="G64" s="52">
        <v>13918674</v>
      </c>
      <c r="H64" s="51"/>
      <c r="I64" s="52">
        <f>E64-G64</f>
        <v>1744198</v>
      </c>
      <c r="K64" s="28">
        <f>IF(G64=0,"n/a",IF(AND(I64/G64&lt;1,I64/G64&gt;-1),I64/G64,"n/a"))</f>
        <v>0.12531351765261547</v>
      </c>
      <c r="M64" s="52">
        <v>15913471</v>
      </c>
      <c r="N64" s="51"/>
      <c r="O64" s="52">
        <f t="shared" si="1"/>
        <v>-250599</v>
      </c>
      <c r="Q64" s="28">
        <f>IF(M64=0,"n/a",IF(AND(O64/M64&lt;1,O64/M64&gt;-1),O64/M64,"n/a"))</f>
        <v>-1.5747601513208528E-2</v>
      </c>
    </row>
    <row r="65" spans="1:23" ht="6.9" customHeight="1" x14ac:dyDescent="0.2">
      <c r="E65" s="50"/>
      <c r="F65" s="20"/>
      <c r="G65" s="50"/>
      <c r="H65" s="20"/>
      <c r="I65" s="50"/>
      <c r="K65" s="30"/>
      <c r="M65" s="50"/>
      <c r="N65" s="20"/>
      <c r="O65" s="50"/>
      <c r="Q65" s="30"/>
      <c r="S65" s="38"/>
      <c r="T65" s="38"/>
      <c r="U65" s="38"/>
      <c r="V65" s="38"/>
      <c r="W65" s="38"/>
    </row>
    <row r="66" spans="1:23" x14ac:dyDescent="0.2">
      <c r="C66" s="7" t="s">
        <v>25</v>
      </c>
      <c r="E66" s="52">
        <f>SUM(E63:E64)</f>
        <v>21206449</v>
      </c>
      <c r="F66" s="20"/>
      <c r="G66" s="52">
        <f>SUM(G63:G64)</f>
        <v>18002866</v>
      </c>
      <c r="H66" s="51"/>
      <c r="I66" s="52">
        <f>E66-G66</f>
        <v>3203583</v>
      </c>
      <c r="K66" s="28">
        <f>IF(G66=0,"n/a",IF(AND(I66/G66&lt;1,I66/G66&gt;-1),I66/G66,"n/a"))</f>
        <v>0.17794849997772577</v>
      </c>
      <c r="M66" s="52">
        <f>SUM(M63:M64)</f>
        <v>21834637</v>
      </c>
      <c r="N66" s="51"/>
      <c r="O66" s="52">
        <f t="shared" si="1"/>
        <v>-628188</v>
      </c>
      <c r="Q66" s="28">
        <f>IF(M66=0,"n/a",IF(AND(O66/M66&lt;1,O66/M66&gt;-1),O66/M66,"n/a"))</f>
        <v>-2.8770251596122252E-2</v>
      </c>
    </row>
    <row r="67" spans="1:23" ht="6.9" customHeight="1" x14ac:dyDescent="0.2">
      <c r="E67" s="50"/>
      <c r="F67" s="20"/>
      <c r="G67" s="50"/>
      <c r="H67" s="20"/>
      <c r="I67" s="50"/>
      <c r="K67" s="30"/>
      <c r="M67" s="50"/>
      <c r="N67" s="20"/>
      <c r="O67" s="50"/>
      <c r="Q67" s="30"/>
      <c r="S67" s="38"/>
      <c r="T67" s="38"/>
      <c r="U67" s="38"/>
      <c r="V67" s="38"/>
      <c r="W67" s="38"/>
    </row>
    <row r="68" spans="1:23" ht="12" thickBot="1" x14ac:dyDescent="0.25">
      <c r="C68" s="7" t="s">
        <v>43</v>
      </c>
      <c r="E68" s="53">
        <f>E60+E66</f>
        <v>148087036</v>
      </c>
      <c r="F68" s="20"/>
      <c r="G68" s="53">
        <f>G60+G66</f>
        <v>162415628</v>
      </c>
      <c r="H68" s="51"/>
      <c r="I68" s="53">
        <f>E68-G68</f>
        <v>-14328592</v>
      </c>
      <c r="K68" s="43">
        <f>IF(G68=0,"n/a",IF(AND(I68/G68&lt;1,I68/G68&gt;-1),I68/G68,"n/a"))</f>
        <v>-8.8221756591059089E-2</v>
      </c>
      <c r="M68" s="53">
        <f>M60+M66</f>
        <v>184897993</v>
      </c>
      <c r="N68" s="51"/>
      <c r="O68" s="53">
        <f t="shared" si="1"/>
        <v>-36810957</v>
      </c>
      <c r="Q68" s="43">
        <f>IF(M68=0,"n/a",IF(AND(O68/M68&lt;1,O68/M68&gt;-1),O68/M68,"n/a"))</f>
        <v>-0.19908792087321359</v>
      </c>
    </row>
    <row r="69" spans="1:23" ht="12" thickTop="1" x14ac:dyDescent="0.2"/>
    <row r="70" spans="1:23" ht="13.2" x14ac:dyDescent="0.25">
      <c r="A70" s="7" t="s">
        <v>3</v>
      </c>
      <c r="C70" s="54" t="s">
        <v>44</v>
      </c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</row>
    <row r="71" spans="1:23" x14ac:dyDescent="0.2">
      <c r="A71" s="7" t="s">
        <v>3</v>
      </c>
    </row>
    <row r="72" spans="1:23" x14ac:dyDescent="0.2">
      <c r="A72" s="7" t="s">
        <v>3</v>
      </c>
    </row>
    <row r="73" spans="1:23" x14ac:dyDescent="0.2">
      <c r="A73" s="7" t="s">
        <v>3</v>
      </c>
    </row>
    <row r="74" spans="1:23" x14ac:dyDescent="0.2">
      <c r="A74" s="7" t="s">
        <v>3</v>
      </c>
    </row>
    <row r="75" spans="1:23" x14ac:dyDescent="0.2">
      <c r="A75" s="7" t="s">
        <v>3</v>
      </c>
    </row>
    <row r="76" spans="1:23" x14ac:dyDescent="0.2">
      <c r="A76" s="7" t="s">
        <v>3</v>
      </c>
    </row>
    <row r="77" spans="1:23" x14ac:dyDescent="0.2">
      <c r="A77" s="7" t="s">
        <v>3</v>
      </c>
    </row>
    <row r="78" spans="1:23" x14ac:dyDescent="0.2">
      <c r="A78" s="7" t="s">
        <v>3</v>
      </c>
    </row>
    <row r="79" spans="1:23" x14ac:dyDescent="0.2">
      <c r="A79" s="7" t="s">
        <v>3</v>
      </c>
    </row>
    <row r="80" spans="1:23" x14ac:dyDescent="0.2">
      <c r="A80" s="7" t="s">
        <v>3</v>
      </c>
    </row>
    <row r="81" spans="1:1" x14ac:dyDescent="0.2">
      <c r="A81" s="7" t="s">
        <v>3</v>
      </c>
    </row>
    <row r="82" spans="1:1" x14ac:dyDescent="0.2">
      <c r="A82" s="7" t="s">
        <v>3</v>
      </c>
    </row>
    <row r="83" spans="1:1" x14ac:dyDescent="0.2">
      <c r="A83" s="7" t="s">
        <v>3</v>
      </c>
    </row>
    <row r="84" spans="1:1" x14ac:dyDescent="0.2">
      <c r="A84" s="7" t="s">
        <v>3</v>
      </c>
    </row>
  </sheetData>
  <mergeCells count="8">
    <mergeCell ref="S6:W6"/>
    <mergeCell ref="C70:T70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74" orientation="landscape" r:id="rId1"/>
  <headerFooter alignWithMargins="0">
    <oddFooter>&amp;C6a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4"/>
  <sheetViews>
    <sheetView zoomScaleNormal="100" zoomScaleSheetLayoutView="100" workbookViewId="0">
      <pane xSplit="4" ySplit="8" topLeftCell="E43" activePane="bottomRight" state="frozen"/>
      <selection activeCell="M42" sqref="M42"/>
      <selection pane="topRight" activeCell="M42" sqref="M42"/>
      <selection pane="bottomLeft" activeCell="M42" sqref="M42"/>
      <selection pane="bottomRight" activeCell="F73" sqref="F73"/>
    </sheetView>
  </sheetViews>
  <sheetFormatPr defaultColWidth="9.109375" defaultRowHeight="11.4" x14ac:dyDescent="0.2"/>
  <cols>
    <col min="1" max="2" width="1.6640625" style="7" customWidth="1"/>
    <col min="3" max="3" width="9.109375" style="7"/>
    <col min="4" max="4" width="23.88671875" style="7" customWidth="1"/>
    <col min="5" max="5" width="16.6640625" style="7" customWidth="1"/>
    <col min="6" max="6" width="0.88671875" style="7" customWidth="1"/>
    <col min="7" max="7" width="16.6640625" style="7" customWidth="1"/>
    <col min="8" max="8" width="0.88671875" style="7" customWidth="1"/>
    <col min="9" max="9" width="16.6640625" style="7" customWidth="1"/>
    <col min="10" max="10" width="0.88671875" style="7" customWidth="1"/>
    <col min="11" max="11" width="7.6640625" style="8" customWidth="1"/>
    <col min="12" max="12" width="0.88671875" style="7" customWidth="1"/>
    <col min="13" max="13" width="16.6640625" style="7" customWidth="1"/>
    <col min="14" max="14" width="0.88671875" style="7" customWidth="1"/>
    <col min="15" max="15" width="16.6640625" style="7" customWidth="1"/>
    <col min="16" max="16" width="0.88671875" style="7" customWidth="1"/>
    <col min="17" max="17" width="7.6640625" style="8" customWidth="1"/>
    <col min="18" max="18" width="0.88671875" style="7" customWidth="1"/>
    <col min="19" max="19" width="7.6640625" style="8" customWidth="1"/>
    <col min="20" max="20" width="0.88671875" style="8" customWidth="1"/>
    <col min="21" max="21" width="7.6640625" style="8" customWidth="1"/>
    <col min="22" max="22" width="0.88671875" style="8" customWidth="1"/>
    <col min="23" max="23" width="7.6640625" style="8" customWidth="1"/>
    <col min="24" max="16384" width="9.109375" style="7"/>
  </cols>
  <sheetData>
    <row r="1" spans="1:23" s="1" customFormat="1" ht="13.8" x14ac:dyDescent="0.25">
      <c r="E1" s="2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3"/>
      <c r="T1" s="3"/>
      <c r="U1" s="3"/>
      <c r="V1" s="3"/>
      <c r="W1" s="3"/>
    </row>
    <row r="2" spans="1:23" s="1" customFormat="1" ht="13.8" x14ac:dyDescent="0.25">
      <c r="E2" s="2" t="s">
        <v>1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S2" s="3"/>
      <c r="T2" s="3"/>
      <c r="U2" s="3"/>
      <c r="V2" s="3"/>
      <c r="W2" s="3"/>
    </row>
    <row r="3" spans="1:23" s="1" customFormat="1" ht="13.8" x14ac:dyDescent="0.25">
      <c r="E3" s="2" t="s">
        <v>46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S3" s="3"/>
      <c r="T3" s="3"/>
      <c r="U3" s="3"/>
      <c r="V3" s="3"/>
      <c r="W3" s="3"/>
    </row>
    <row r="4" spans="1:23" s="4" customFormat="1" ht="13.2" x14ac:dyDescent="0.25">
      <c r="E4" s="5" t="s">
        <v>2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S4" s="6"/>
      <c r="T4" s="6"/>
      <c r="U4" s="6"/>
      <c r="V4" s="6"/>
      <c r="W4" s="6"/>
    </row>
    <row r="5" spans="1:23" x14ac:dyDescent="0.2">
      <c r="A5" s="7" t="s">
        <v>3</v>
      </c>
    </row>
    <row r="6" spans="1:23" s="9" customFormat="1" ht="13.2" x14ac:dyDescent="0.25">
      <c r="A6" s="9" t="s">
        <v>3</v>
      </c>
      <c r="I6" s="10" t="s">
        <v>4</v>
      </c>
      <c r="J6" s="10"/>
      <c r="K6" s="10"/>
      <c r="O6" s="10" t="s">
        <v>5</v>
      </c>
      <c r="P6" s="10"/>
      <c r="Q6" s="10"/>
      <c r="S6" s="11" t="s">
        <v>6</v>
      </c>
      <c r="T6" s="11"/>
      <c r="U6" s="11"/>
      <c r="V6" s="11"/>
      <c r="W6" s="11"/>
    </row>
    <row r="7" spans="1:23" s="9" customFormat="1" ht="13.2" x14ac:dyDescent="0.25">
      <c r="E7" s="12" t="s">
        <v>7</v>
      </c>
      <c r="G7" s="12"/>
      <c r="I7" s="12"/>
      <c r="K7" s="13"/>
      <c r="M7" s="12" t="s">
        <v>7</v>
      </c>
      <c r="O7" s="12"/>
      <c r="Q7" s="13"/>
      <c r="S7" s="13"/>
      <c r="T7" s="14"/>
      <c r="U7" s="13"/>
      <c r="V7" s="14"/>
      <c r="W7" s="13"/>
    </row>
    <row r="8" spans="1:23" s="9" customFormat="1" ht="13.2" x14ac:dyDescent="0.25">
      <c r="A8" s="4" t="s">
        <v>8</v>
      </c>
      <c r="E8" s="15">
        <v>2018</v>
      </c>
      <c r="G8" s="15" t="s">
        <v>9</v>
      </c>
      <c r="I8" s="15" t="s">
        <v>10</v>
      </c>
      <c r="K8" s="16" t="s">
        <v>11</v>
      </c>
      <c r="M8" s="15">
        <f>E8-1</f>
        <v>2017</v>
      </c>
      <c r="O8" s="15" t="s">
        <v>10</v>
      </c>
      <c r="Q8" s="16" t="s">
        <v>11</v>
      </c>
      <c r="S8" s="16">
        <f>E8</f>
        <v>2018</v>
      </c>
      <c r="T8" s="14"/>
      <c r="U8" s="16" t="s">
        <v>9</v>
      </c>
      <c r="V8" s="14"/>
      <c r="W8" s="16">
        <f>M8</f>
        <v>2017</v>
      </c>
    </row>
    <row r="9" spans="1:23" ht="12" x14ac:dyDescent="0.25">
      <c r="B9" s="17" t="s">
        <v>12</v>
      </c>
    </row>
    <row r="10" spans="1:23" x14ac:dyDescent="0.2">
      <c r="C10" s="7" t="s">
        <v>13</v>
      </c>
      <c r="E10" s="18">
        <v>84993819.939999998</v>
      </c>
      <c r="F10" s="19"/>
      <c r="G10" s="18">
        <v>82674462.150000006</v>
      </c>
      <c r="H10" s="20"/>
      <c r="I10" s="18">
        <f>E10-G10</f>
        <v>2319357.7899999917</v>
      </c>
      <c r="J10" s="21"/>
      <c r="K10" s="22">
        <f>IF(G10=0,"n/a",IF(AND(I10/G10&lt;1,I10/G10&gt;-1),I10/G10,"n/a"))</f>
        <v>2.8054101952207155E-2</v>
      </c>
      <c r="M10" s="18">
        <v>90127225.010000005</v>
      </c>
      <c r="N10" s="20"/>
      <c r="O10" s="18">
        <f>E10-M10</f>
        <v>-5133405.0700000077</v>
      </c>
      <c r="Q10" s="22">
        <f>IF(M10=0,"n/a",IF(AND(O10/M10&lt;1,O10/M10&gt;-1),O10/M10,"n/a"))</f>
        <v>-5.6957318606341581E-2</v>
      </c>
      <c r="S10" s="23">
        <f>IF(E48=0,"n/a",E10/E48)</f>
        <v>0.98180996566603485</v>
      </c>
      <c r="T10" s="24"/>
      <c r="U10" s="23">
        <f>IF(G48=0,"n/a",G10/G48)</f>
        <v>1.0435730546788125</v>
      </c>
      <c r="V10" s="24"/>
      <c r="W10" s="23">
        <f>IF(M48=0,"n/a",M10/M48)</f>
        <v>1.043466215644137</v>
      </c>
    </row>
    <row r="11" spans="1:23" x14ac:dyDescent="0.2">
      <c r="C11" s="7" t="s">
        <v>14</v>
      </c>
      <c r="E11" s="25">
        <v>29283097.949999999</v>
      </c>
      <c r="F11" s="20"/>
      <c r="G11" s="25">
        <v>28354931.32</v>
      </c>
      <c r="H11" s="20"/>
      <c r="I11" s="25">
        <f>E11-G11</f>
        <v>928166.62999999896</v>
      </c>
      <c r="K11" s="22">
        <f>IF(G11=0,"n/a",IF(AND(I11/G11&lt;1,I11/G11&gt;-1),I11/G11,"n/a"))</f>
        <v>3.2733869799406692E-2</v>
      </c>
      <c r="M11" s="25">
        <v>30408659.629999999</v>
      </c>
      <c r="N11" s="20"/>
      <c r="O11" s="25">
        <f>E11-M11</f>
        <v>-1125561.6799999997</v>
      </c>
      <c r="Q11" s="22">
        <f>IF(M11=0,"n/a",IF(AND(O11/M11&lt;1,O11/M11&gt;-1),O11/M11,"n/a"))</f>
        <v>-3.701451144823116E-2</v>
      </c>
      <c r="S11" s="26">
        <f>IF(E49=0,"n/a",E11/E49)</f>
        <v>0.83583036784804843</v>
      </c>
      <c r="T11" s="24"/>
      <c r="U11" s="26">
        <f>IF(G49=0,"n/a",G11/G49)</f>
        <v>0.89159791745113381</v>
      </c>
      <c r="V11" s="24"/>
      <c r="W11" s="26">
        <f>IF(M49=0,"n/a",M11/M49)</f>
        <v>0.87750223259278126</v>
      </c>
    </row>
    <row r="12" spans="1:23" x14ac:dyDescent="0.2">
      <c r="C12" s="7" t="s">
        <v>15</v>
      </c>
      <c r="E12" s="27">
        <v>2282542.12</v>
      </c>
      <c r="F12" s="20"/>
      <c r="G12" s="27">
        <v>2058391.541</v>
      </c>
      <c r="H12" s="20"/>
      <c r="I12" s="27">
        <f>E12-G12</f>
        <v>224150.57900000014</v>
      </c>
      <c r="K12" s="28">
        <f>IF(G12=0,"n/a",IF(AND(I12/G12&lt;1,I12/G12&gt;-1),I12/G12,"n/a"))</f>
        <v>0.10889598724793834</v>
      </c>
      <c r="M12" s="27">
        <v>2307735.9500000002</v>
      </c>
      <c r="N12" s="20"/>
      <c r="O12" s="27">
        <f>E12-M12</f>
        <v>-25193.830000000075</v>
      </c>
      <c r="Q12" s="28">
        <f>IF(M12=0,"n/a",IF(AND(O12/M12&lt;1,O12/M12&gt;-1),O12/M12,"n/a"))</f>
        <v>-1.0917119872401378E-2</v>
      </c>
      <c r="S12" s="29">
        <f>IF(E50=0,"n/a",E12/E50)</f>
        <v>0.75266167583418608</v>
      </c>
      <c r="T12" s="24"/>
      <c r="U12" s="29">
        <f>IF(G50=0,"n/a",G12/G50)</f>
        <v>0.81814308142790881</v>
      </c>
      <c r="V12" s="24"/>
      <c r="W12" s="29">
        <f>IF(M50=0,"n/a",M12/M50)</f>
        <v>0.82697358613621552</v>
      </c>
    </row>
    <row r="13" spans="1:23" ht="6.9" customHeight="1" x14ac:dyDescent="0.2">
      <c r="E13" s="25"/>
      <c r="F13" s="20"/>
      <c r="G13" s="25"/>
      <c r="H13" s="20"/>
      <c r="I13" s="25"/>
      <c r="K13" s="30"/>
      <c r="M13" s="25"/>
      <c r="N13" s="20"/>
      <c r="O13" s="25"/>
      <c r="Q13" s="30"/>
      <c r="S13" s="24"/>
      <c r="T13" s="24"/>
      <c r="U13" s="24"/>
      <c r="V13" s="24"/>
      <c r="W13" s="24"/>
    </row>
    <row r="14" spans="1:23" x14ac:dyDescent="0.2">
      <c r="C14" s="7" t="s">
        <v>16</v>
      </c>
      <c r="E14" s="25">
        <f>SUM(E10:E12)</f>
        <v>116559460.01000001</v>
      </c>
      <c r="F14" s="20"/>
      <c r="G14" s="25">
        <f>SUM(G10:G12)</f>
        <v>113087785.01099999</v>
      </c>
      <c r="H14" s="20"/>
      <c r="I14" s="25">
        <f>E14-G14</f>
        <v>3471674.9990000129</v>
      </c>
      <c r="K14" s="22">
        <f>IF(G14=0,"n/a",IF(AND(I14/G14&lt;1,I14/G14&gt;-1),I14/G14,"n/a"))</f>
        <v>3.0698938870032028E-2</v>
      </c>
      <c r="M14" s="25">
        <f>SUM(M10:M12)</f>
        <v>122843620.59</v>
      </c>
      <c r="N14" s="20"/>
      <c r="O14" s="25">
        <f>E14-M14</f>
        <v>-6284160.5799999982</v>
      </c>
      <c r="Q14" s="22">
        <f>IF(M14=0,"n/a",IF(AND(O14/M14&lt;1,O14/M14&gt;-1),O14/M14,"n/a"))</f>
        <v>-5.1155774714373374E-2</v>
      </c>
      <c r="S14" s="26">
        <f>IF(E52=0,"n/a",E14/E52)</f>
        <v>0.93519996246024495</v>
      </c>
      <c r="T14" s="24"/>
      <c r="U14" s="26">
        <f>IF(G52=0,"n/a",G14/G52)</f>
        <v>0.9960100952166957</v>
      </c>
      <c r="V14" s="24"/>
      <c r="W14" s="26">
        <f>IF(M52=0,"n/a",M14/M52)</f>
        <v>0.99213731407301908</v>
      </c>
    </row>
    <row r="15" spans="1:23" ht="6.9" customHeight="1" x14ac:dyDescent="0.2">
      <c r="E15" s="25"/>
      <c r="F15" s="20"/>
      <c r="G15" s="25"/>
      <c r="H15" s="20"/>
      <c r="I15" s="25"/>
      <c r="K15" s="30"/>
      <c r="M15" s="25"/>
      <c r="N15" s="20"/>
      <c r="O15" s="25"/>
      <c r="Q15" s="30"/>
      <c r="S15" s="24"/>
      <c r="T15" s="24"/>
      <c r="U15" s="24"/>
      <c r="V15" s="24"/>
      <c r="W15" s="24"/>
    </row>
    <row r="16" spans="1:23" ht="12" x14ac:dyDescent="0.25">
      <c r="B16" s="17" t="s">
        <v>17</v>
      </c>
      <c r="E16" s="25"/>
      <c r="F16" s="20"/>
      <c r="G16" s="25"/>
      <c r="H16" s="20"/>
      <c r="I16" s="25"/>
      <c r="K16" s="30"/>
      <c r="M16" s="25"/>
      <c r="N16" s="20"/>
      <c r="O16" s="25"/>
      <c r="Q16" s="30"/>
      <c r="S16" s="24"/>
      <c r="T16" s="24"/>
      <c r="U16" s="24"/>
      <c r="V16" s="24"/>
      <c r="W16" s="24"/>
    </row>
    <row r="17" spans="2:23" x14ac:dyDescent="0.2">
      <c r="C17" s="7" t="s">
        <v>18</v>
      </c>
      <c r="E17" s="25">
        <v>1381282.14</v>
      </c>
      <c r="F17" s="20"/>
      <c r="G17" s="25">
        <v>2659797.7480000001</v>
      </c>
      <c r="H17" s="20"/>
      <c r="I17" s="25">
        <f>E17-G17</f>
        <v>-1278515.6080000002</v>
      </c>
      <c r="K17" s="22">
        <f>IF(G17=0,"n/a",IF(AND(I17/G17&lt;1,I17/G17&gt;-1),I17/G17,"n/a"))</f>
        <v>-0.48068151383366015</v>
      </c>
      <c r="M17" s="25">
        <v>2551646.2200000002</v>
      </c>
      <c r="N17" s="20"/>
      <c r="O17" s="25">
        <f>E17-M17</f>
        <v>-1170364.0800000003</v>
      </c>
      <c r="Q17" s="22">
        <f>IF(M17=0,"n/a",IF(AND(O17/M17&lt;1,O17/M17&gt;-1),O17/M17,"n/a"))</f>
        <v>-0.45867019919399338</v>
      </c>
      <c r="S17" s="26">
        <f>IF(E55=0,"n/a",E17/E55)</f>
        <v>0.53284552757712811</v>
      </c>
      <c r="T17" s="24"/>
      <c r="U17" s="26">
        <f>IF(G55=0,"n/a",G17/G55)</f>
        <v>0.4819326293924433</v>
      </c>
      <c r="V17" s="24"/>
      <c r="W17" s="26">
        <f>IF(M55=0,"n/a",M17/M55)</f>
        <v>0.55174009697873927</v>
      </c>
    </row>
    <row r="18" spans="2:23" x14ac:dyDescent="0.2">
      <c r="C18" s="7" t="s">
        <v>19</v>
      </c>
      <c r="E18" s="27">
        <v>71526.33</v>
      </c>
      <c r="F18" s="31"/>
      <c r="G18" s="27">
        <v>159557.38</v>
      </c>
      <c r="H18" s="32"/>
      <c r="I18" s="27">
        <f>E18-G18</f>
        <v>-88031.05</v>
      </c>
      <c r="J18" s="33"/>
      <c r="K18" s="28">
        <f>IF(G18=0,"n/a",IF(AND(I18/G18&lt;1,I18/G18&gt;-1),I18/G18,"n/a"))</f>
        <v>-0.5517203278218783</v>
      </c>
      <c r="L18" s="34"/>
      <c r="M18" s="27">
        <v>92676.5</v>
      </c>
      <c r="N18" s="35"/>
      <c r="O18" s="27">
        <f>E18-M18</f>
        <v>-21150.17</v>
      </c>
      <c r="Q18" s="28">
        <f>IF(M18=0,"n/a",IF(AND(O18/M18&lt;1,O18/M18&gt;-1),O18/M18,"n/a"))</f>
        <v>-0.22821502754204137</v>
      </c>
      <c r="S18" s="29">
        <f>IF(E56=0,"n/a",E18/E56)</f>
        <v>0.50124971968380339</v>
      </c>
      <c r="T18" s="24"/>
      <c r="U18" s="29">
        <f>IF(G56=0,"n/a",G18/G56)</f>
        <v>3.156304523108501E-2</v>
      </c>
      <c r="V18" s="24"/>
      <c r="W18" s="29">
        <f>IF(M56=0,"n/a",M18/M56)</f>
        <v>0.51047651047375642</v>
      </c>
    </row>
    <row r="19" spans="2:23" ht="6.9" customHeight="1" x14ac:dyDescent="0.2">
      <c r="E19" s="25"/>
      <c r="F19" s="36"/>
      <c r="G19" s="25"/>
      <c r="H19" s="36"/>
      <c r="I19" s="25"/>
      <c r="J19" s="37"/>
      <c r="K19" s="30"/>
      <c r="L19" s="37"/>
      <c r="M19" s="25"/>
      <c r="N19" s="36"/>
      <c r="O19" s="25"/>
      <c r="Q19" s="30"/>
      <c r="S19" s="24"/>
      <c r="T19" s="24"/>
      <c r="U19" s="24"/>
      <c r="V19" s="24"/>
      <c r="W19" s="24"/>
    </row>
    <row r="20" spans="2:23" x14ac:dyDescent="0.2">
      <c r="C20" s="7" t="s">
        <v>20</v>
      </c>
      <c r="E20" s="27">
        <f>SUM(E17:E18)</f>
        <v>1452808.47</v>
      </c>
      <c r="F20" s="31"/>
      <c r="G20" s="27">
        <f>SUM(G17:G18)</f>
        <v>2819355.128</v>
      </c>
      <c r="H20" s="32"/>
      <c r="I20" s="27">
        <f>E20-G20</f>
        <v>-1366546.6580000001</v>
      </c>
      <c r="J20" s="33"/>
      <c r="K20" s="28">
        <f>IF(G20=0,"n/a",IF(AND(I20/G20&lt;1,I20/G20&gt;-1),I20/G20,"n/a"))</f>
        <v>-0.48470185413265188</v>
      </c>
      <c r="L20" s="34"/>
      <c r="M20" s="27">
        <f>SUM(M17:M18)</f>
        <v>2644322.7200000002</v>
      </c>
      <c r="N20" s="35"/>
      <c r="O20" s="27">
        <f>E20-M20</f>
        <v>-1191514.2500000002</v>
      </c>
      <c r="Q20" s="28">
        <f>IF(M20=0,"n/a",IF(AND(O20/M20&lt;1,O20/M20&gt;-1),O20/M20,"n/a"))</f>
        <v>-0.45059335647201193</v>
      </c>
      <c r="S20" s="29">
        <f>IF(E58=0,"n/a",E20/E58)</f>
        <v>0.53119702914583</v>
      </c>
      <c r="T20" s="24"/>
      <c r="U20" s="29">
        <f>IF(G58=0,"n/a",G20/G58)</f>
        <v>0.26662535184628278</v>
      </c>
      <c r="V20" s="24"/>
      <c r="W20" s="29">
        <f>IF(M58=0,"n/a",M20/M58)</f>
        <v>0.55018143368438843</v>
      </c>
    </row>
    <row r="21" spans="2:23" ht="6.9" customHeight="1" x14ac:dyDescent="0.2">
      <c r="E21" s="25"/>
      <c r="F21" s="36"/>
      <c r="G21" s="25"/>
      <c r="H21" s="36"/>
      <c r="I21" s="25"/>
      <c r="J21" s="37"/>
      <c r="K21" s="30"/>
      <c r="L21" s="37"/>
      <c r="M21" s="25"/>
      <c r="N21" s="36"/>
      <c r="O21" s="25"/>
      <c r="Q21" s="30"/>
      <c r="S21" s="24"/>
      <c r="T21" s="24"/>
      <c r="U21" s="24"/>
      <c r="V21" s="24"/>
      <c r="W21" s="24"/>
    </row>
    <row r="22" spans="2:23" x14ac:dyDescent="0.2">
      <c r="C22" s="7" t="s">
        <v>21</v>
      </c>
      <c r="E22" s="25">
        <f>E14+E20</f>
        <v>118012268.48</v>
      </c>
      <c r="F22" s="36"/>
      <c r="G22" s="25">
        <f>G14+G20</f>
        <v>115907140.139</v>
      </c>
      <c r="H22" s="36"/>
      <c r="I22" s="25">
        <f>E22-G22</f>
        <v>2105128.3410000056</v>
      </c>
      <c r="J22" s="37"/>
      <c r="K22" s="22">
        <f>IF(G22=0,"n/a",IF(AND(I22/G22&lt;1,I22/G22&gt;-1),I22/G22,"n/a"))</f>
        <v>1.8162197242339514E-2</v>
      </c>
      <c r="L22" s="37"/>
      <c r="M22" s="25">
        <f>M14+M20</f>
        <v>125487943.31</v>
      </c>
      <c r="N22" s="36"/>
      <c r="O22" s="25">
        <f>E22-M22</f>
        <v>-7475674.8299999982</v>
      </c>
      <c r="Q22" s="22">
        <f>IF(M22=0,"n/a",IF(AND(O22/M22&lt;1,O22/M22&gt;-1),O22/M22,"n/a"))</f>
        <v>-5.9572853238437522E-2</v>
      </c>
      <c r="S22" s="26">
        <f>IF(E60=0,"n/a",E22/E60)</f>
        <v>0.926525007450685</v>
      </c>
      <c r="T22" s="24"/>
      <c r="U22" s="26">
        <f>IF(G60=0,"n/a",G22/G60)</f>
        <v>0.93386874748328208</v>
      </c>
      <c r="V22" s="24"/>
      <c r="W22" s="26">
        <f>IF(M60=0,"n/a",M22/M60)</f>
        <v>0.97562274081790545</v>
      </c>
    </row>
    <row r="23" spans="2:23" ht="6.9" customHeight="1" x14ac:dyDescent="0.2">
      <c r="E23" s="25"/>
      <c r="F23" s="36"/>
      <c r="G23" s="25"/>
      <c r="H23" s="36"/>
      <c r="I23" s="25"/>
      <c r="J23" s="37"/>
      <c r="K23" s="30"/>
      <c r="L23" s="37"/>
      <c r="M23" s="25"/>
      <c r="N23" s="36"/>
      <c r="O23" s="25"/>
      <c r="Q23" s="30"/>
      <c r="S23" s="24"/>
      <c r="T23" s="24"/>
      <c r="U23" s="24"/>
      <c r="V23" s="24"/>
      <c r="W23" s="24"/>
    </row>
    <row r="24" spans="2:23" ht="12" x14ac:dyDescent="0.25">
      <c r="B24" s="17" t="s">
        <v>22</v>
      </c>
      <c r="E24" s="25"/>
      <c r="F24" s="36"/>
      <c r="G24" s="25"/>
      <c r="H24" s="36"/>
      <c r="I24" s="25"/>
      <c r="J24" s="37"/>
      <c r="K24" s="30"/>
      <c r="L24" s="37"/>
      <c r="M24" s="25"/>
      <c r="N24" s="36"/>
      <c r="O24" s="25"/>
      <c r="Q24" s="30"/>
      <c r="S24" s="24"/>
      <c r="T24" s="24"/>
      <c r="U24" s="24"/>
      <c r="V24" s="24"/>
      <c r="W24" s="24"/>
    </row>
    <row r="25" spans="2:23" x14ac:dyDescent="0.2">
      <c r="C25" s="7" t="s">
        <v>23</v>
      </c>
      <c r="E25" s="25">
        <v>1030898.91</v>
      </c>
      <c r="F25" s="36"/>
      <c r="G25" s="25">
        <v>544252.73699999996</v>
      </c>
      <c r="H25" s="36"/>
      <c r="I25" s="25">
        <f>E25-G25</f>
        <v>486646.17300000007</v>
      </c>
      <c r="J25" s="37"/>
      <c r="K25" s="22">
        <f>IF(G25=0,"n/a",IF(AND(I25/G25&lt;1,I25/G25&gt;-1),I25/G25,"n/a"))</f>
        <v>0.89415475553226309</v>
      </c>
      <c r="L25" s="37"/>
      <c r="M25" s="25">
        <v>599545.46</v>
      </c>
      <c r="N25" s="36"/>
      <c r="O25" s="25">
        <f>E25-M25</f>
        <v>431353.45000000007</v>
      </c>
      <c r="Q25" s="22">
        <f>IF(M25=0,"n/a",IF(AND(O25/M25&lt;1,O25/M25&gt;-1),O25/M25,"n/a"))</f>
        <v>0.71946746123304828</v>
      </c>
      <c r="S25" s="26">
        <f>IF(E63=0,"n/a",E25/E63)</f>
        <v>0.11562787212299795</v>
      </c>
      <c r="T25" s="24"/>
      <c r="U25" s="26">
        <f>IF(G63=0,"n/a",G25/G63)</f>
        <v>0.14557794004439134</v>
      </c>
      <c r="V25" s="24"/>
      <c r="W25" s="26">
        <f>IF(M63=0,"n/a",M25/M63)</f>
        <v>0.1221888176463551</v>
      </c>
    </row>
    <row r="26" spans="2:23" x14ac:dyDescent="0.2">
      <c r="C26" s="7" t="s">
        <v>24</v>
      </c>
      <c r="E26" s="27">
        <v>1625425.16</v>
      </c>
      <c r="F26" s="31"/>
      <c r="G26" s="27">
        <v>1205844.023</v>
      </c>
      <c r="H26" s="32"/>
      <c r="I26" s="27">
        <f>E26-G26</f>
        <v>419581.13699999987</v>
      </c>
      <c r="J26" s="33"/>
      <c r="K26" s="28">
        <f>IF(G26=0,"n/a",IF(AND(I26/G26&lt;1,I26/G26&gt;-1),I26/G26,"n/a"))</f>
        <v>0.34795639319597127</v>
      </c>
      <c r="L26" s="34"/>
      <c r="M26" s="27">
        <v>1162702.73</v>
      </c>
      <c r="N26" s="35"/>
      <c r="O26" s="27">
        <f>E26-M26</f>
        <v>462722.42999999993</v>
      </c>
      <c r="Q26" s="28">
        <f>IF(M26=0,"n/a",IF(AND(O26/M26&lt;1,O26/M26&gt;-1),O26/M26,"n/a"))</f>
        <v>0.39797139721173608</v>
      </c>
      <c r="S26" s="29">
        <f>IF(E64=0,"n/a",E26/E64)</f>
        <v>7.7441227834673582E-2</v>
      </c>
      <c r="T26" s="24"/>
      <c r="U26" s="29">
        <f>IF(G64=0,"n/a",G26/G64)</f>
        <v>9.2979976801348035E-2</v>
      </c>
      <c r="V26" s="24"/>
      <c r="W26" s="29">
        <f>IF(M64=0,"n/a",M26/M64)</f>
        <v>7.6257613445968986E-2</v>
      </c>
    </row>
    <row r="27" spans="2:23" ht="6.9" customHeight="1" x14ac:dyDescent="0.2">
      <c r="E27" s="25"/>
      <c r="F27" s="36"/>
      <c r="G27" s="25"/>
      <c r="H27" s="36"/>
      <c r="I27" s="25"/>
      <c r="J27" s="37"/>
      <c r="K27" s="30"/>
      <c r="L27" s="37"/>
      <c r="M27" s="25"/>
      <c r="N27" s="36"/>
      <c r="O27" s="25"/>
      <c r="Q27" s="30"/>
      <c r="S27" s="24"/>
      <c r="T27" s="24"/>
      <c r="U27" s="24"/>
      <c r="V27" s="24"/>
      <c r="W27" s="24"/>
    </row>
    <row r="28" spans="2:23" x14ac:dyDescent="0.2">
      <c r="C28" s="7" t="s">
        <v>25</v>
      </c>
      <c r="E28" s="27">
        <f>SUM(E25:E26)</f>
        <v>2656324.0699999998</v>
      </c>
      <c r="F28" s="31"/>
      <c r="G28" s="27">
        <f>SUM(G25:G26)</f>
        <v>1750096.76</v>
      </c>
      <c r="H28" s="32"/>
      <c r="I28" s="27">
        <f>E28-G28</f>
        <v>906227.30999999982</v>
      </c>
      <c r="J28" s="33"/>
      <c r="K28" s="28">
        <f>IF(G28=0,"n/a",IF(AND(I28/G28&lt;1,I28/G28&gt;-1),I28/G28,"n/a"))</f>
        <v>0.51781554638156113</v>
      </c>
      <c r="L28" s="34"/>
      <c r="M28" s="27">
        <f>SUM(M25:M26)</f>
        <v>1762248.19</v>
      </c>
      <c r="N28" s="35"/>
      <c r="O28" s="27">
        <f>E28-M28</f>
        <v>894075.87999999989</v>
      </c>
      <c r="Q28" s="28">
        <f>IF(M28=0,"n/a",IF(AND(O28/M28&lt;1,O28/M28&gt;-1),O28/M28,"n/a"))</f>
        <v>0.50734958053780155</v>
      </c>
      <c r="S28" s="29">
        <f>IF(E66=0,"n/a",E28/E66)</f>
        <v>8.8825992383966643E-2</v>
      </c>
      <c r="T28" s="24"/>
      <c r="U28" s="29">
        <f>IF(G66=0,"n/a",G28/G66)</f>
        <v>0.10474965289380654</v>
      </c>
      <c r="V28" s="24"/>
      <c r="W28" s="29">
        <f>IF(M66=0,"n/a",M28/M66)</f>
        <v>8.7440208524953988E-2</v>
      </c>
    </row>
    <row r="29" spans="2:23" ht="6.9" customHeight="1" x14ac:dyDescent="0.2">
      <c r="E29" s="25"/>
      <c r="F29" s="36"/>
      <c r="G29" s="25"/>
      <c r="H29" s="36"/>
      <c r="I29" s="25"/>
      <c r="J29" s="37"/>
      <c r="K29" s="30"/>
      <c r="L29" s="37"/>
      <c r="M29" s="25"/>
      <c r="N29" s="36"/>
      <c r="O29" s="25"/>
      <c r="Q29" s="30"/>
      <c r="S29" s="24"/>
      <c r="T29" s="24"/>
      <c r="U29" s="24"/>
      <c r="V29" s="24"/>
      <c r="W29" s="24"/>
    </row>
    <row r="30" spans="2:23" x14ac:dyDescent="0.2">
      <c r="C30" s="7" t="s">
        <v>26</v>
      </c>
      <c r="E30" s="25">
        <f>E22+E28</f>
        <v>120668592.55</v>
      </c>
      <c r="F30" s="36"/>
      <c r="G30" s="25">
        <f>G22+G28</f>
        <v>117657236.899</v>
      </c>
      <c r="H30" s="36"/>
      <c r="I30" s="25">
        <f>E30-G30</f>
        <v>3011355.6509999931</v>
      </c>
      <c r="J30" s="37"/>
      <c r="K30" s="22">
        <f>IF(G30=0,"n/a",IF(AND(I30/G30&lt;1,I30/G30&gt;-1),I30/G30,"n/a"))</f>
        <v>2.5594308776645997E-2</v>
      </c>
      <c r="L30" s="37"/>
      <c r="M30" s="25">
        <f>M22+M28</f>
        <v>127250191.5</v>
      </c>
      <c r="N30" s="36"/>
      <c r="O30" s="25">
        <f>E30-M30</f>
        <v>-6581598.950000003</v>
      </c>
      <c r="Q30" s="22">
        <f>IF(M30=0,"n/a",IF(AND(O30/M30&lt;1,O30/M30&gt;-1),O30/M30,"n/a"))</f>
        <v>-5.1721721377527383E-2</v>
      </c>
      <c r="S30" s="23">
        <f>IF(E68=0,"n/a",E30/E68)</f>
        <v>0.76724270806682937</v>
      </c>
      <c r="T30" s="24"/>
      <c r="U30" s="23">
        <f>IF(G68=0,"n/a",G30/G68)</f>
        <v>0.8355005972165872</v>
      </c>
      <c r="V30" s="24"/>
      <c r="W30" s="23">
        <f>IF(M68=0,"n/a",M30/M68)</f>
        <v>0.85530718249057291</v>
      </c>
    </row>
    <row r="31" spans="2:23" ht="6.9" customHeight="1" x14ac:dyDescent="0.2">
      <c r="E31" s="25"/>
      <c r="F31" s="36"/>
      <c r="G31" s="25"/>
      <c r="H31" s="36"/>
      <c r="I31" s="25"/>
      <c r="J31" s="37"/>
      <c r="K31" s="30"/>
      <c r="L31" s="37"/>
      <c r="M31" s="25"/>
      <c r="N31" s="36"/>
      <c r="O31" s="25"/>
      <c r="Q31" s="30"/>
      <c r="S31" s="38"/>
      <c r="T31" s="38"/>
      <c r="U31" s="38"/>
      <c r="V31" s="38"/>
      <c r="W31" s="38"/>
    </row>
    <row r="32" spans="2:23" x14ac:dyDescent="0.2">
      <c r="B32" s="7" t="s">
        <v>27</v>
      </c>
      <c r="E32" s="25">
        <v>-8534954.4900000002</v>
      </c>
      <c r="F32" s="36"/>
      <c r="G32" s="25">
        <v>-4192037.8420000002</v>
      </c>
      <c r="H32" s="36"/>
      <c r="I32" s="25">
        <f>E32-G32</f>
        <v>-4342916.648</v>
      </c>
      <c r="J32" s="37"/>
      <c r="K32" s="22" t="str">
        <f>IF(G32=0,"n/a",IF(AND(I32/G32&lt;1,I32/G32&gt;-1),I32/G32,"n/a"))</f>
        <v>n/a</v>
      </c>
      <c r="L32" s="37"/>
      <c r="M32" s="25">
        <v>-3179324.85</v>
      </c>
      <c r="N32" s="36"/>
      <c r="O32" s="25">
        <f>E32-M32</f>
        <v>-5355629.6400000006</v>
      </c>
      <c r="Q32" s="22" t="str">
        <f>IF(M32=0,"n/a",IF(AND(O32/M32&lt;1,O32/M32&gt;-1),O32/M32,"n/a"))</f>
        <v>n/a</v>
      </c>
      <c r="S32" s="38"/>
      <c r="T32" s="38"/>
      <c r="U32" s="38"/>
      <c r="V32" s="38"/>
      <c r="W32" s="38"/>
    </row>
    <row r="33" spans="1:23" x14ac:dyDescent="0.2">
      <c r="B33" s="7" t="s">
        <v>28</v>
      </c>
      <c r="E33" s="27">
        <v>-2199885.5</v>
      </c>
      <c r="F33" s="31"/>
      <c r="G33" s="27">
        <v>-3315165.699</v>
      </c>
      <c r="H33" s="32"/>
      <c r="I33" s="27">
        <f>E33-G33</f>
        <v>1115280.199</v>
      </c>
      <c r="J33" s="33"/>
      <c r="K33" s="28">
        <f>IF(G33=0,"n/a",IF(AND(I33/G33&lt;1,I33/G33&gt;-1),I33/G33,"n/a"))</f>
        <v>-0.33641763346442011</v>
      </c>
      <c r="L33" s="34"/>
      <c r="M33" s="27">
        <v>1014656.98</v>
      </c>
      <c r="N33" s="35"/>
      <c r="O33" s="27">
        <f>E33-M33</f>
        <v>-3214542.48</v>
      </c>
      <c r="Q33" s="28" t="str">
        <f>IF(M33=0,"n/a",IF(AND(O33/M33&lt;1,O33/M33&gt;-1),O33/M33,"n/a"))</f>
        <v>n/a</v>
      </c>
    </row>
    <row r="34" spans="1:23" ht="6.9" customHeight="1" x14ac:dyDescent="0.2">
      <c r="E34" s="39"/>
      <c r="F34" s="36"/>
      <c r="G34" s="39"/>
      <c r="H34" s="36"/>
      <c r="I34" s="25"/>
      <c r="J34" s="37"/>
      <c r="K34" s="40"/>
      <c r="L34" s="37"/>
      <c r="M34" s="39"/>
      <c r="N34" s="36"/>
      <c r="O34" s="39"/>
      <c r="Q34" s="40"/>
      <c r="S34" s="38"/>
      <c r="T34" s="38"/>
      <c r="U34" s="38"/>
      <c r="V34" s="38"/>
      <c r="W34" s="38"/>
    </row>
    <row r="35" spans="1:23" ht="12" thickBot="1" x14ac:dyDescent="0.25">
      <c r="C35" s="7" t="s">
        <v>29</v>
      </c>
      <c r="E35" s="41">
        <f>SUM(E30:E33)</f>
        <v>109933752.56</v>
      </c>
      <c r="F35" s="42"/>
      <c r="G35" s="41">
        <f>SUM(G30:G33)</f>
        <v>110150033.35800001</v>
      </c>
      <c r="H35" s="36"/>
      <c r="I35" s="41">
        <f>E35-G35</f>
        <v>-216280.79800000787</v>
      </c>
      <c r="J35" s="37"/>
      <c r="K35" s="43">
        <f>IF(G35=0,"n/a",IF(AND(I35/G35&lt;1,I35/G35&gt;-1),I35/G35,"n/a"))</f>
        <v>-1.9635109623350809E-3</v>
      </c>
      <c r="L35" s="37"/>
      <c r="M35" s="41">
        <f>SUM(M30:M33)</f>
        <v>125085523.63000001</v>
      </c>
      <c r="N35" s="36"/>
      <c r="O35" s="41">
        <f>E35-M35</f>
        <v>-15151771.070000008</v>
      </c>
      <c r="Q35" s="43">
        <f>IF(M35=0,"n/a",IF(AND(O35/M35&lt;1,O35/M35&gt;-1),O35/M35,"n/a"))</f>
        <v>-0.12113129185770996</v>
      </c>
    </row>
    <row r="36" spans="1:23" ht="12" thickTop="1" x14ac:dyDescent="0.2">
      <c r="E36" s="39"/>
      <c r="F36" s="36"/>
      <c r="G36" s="39"/>
      <c r="H36" s="20"/>
      <c r="I36" s="39"/>
      <c r="M36" s="39"/>
      <c r="N36" s="20"/>
      <c r="O36" s="39"/>
    </row>
    <row r="37" spans="1:23" x14ac:dyDescent="0.2">
      <c r="C37" s="7" t="s">
        <v>30</v>
      </c>
      <c r="E37" s="18">
        <v>5529693.6500000004</v>
      </c>
      <c r="F37" s="18"/>
      <c r="G37" s="18">
        <v>5485155.8459999999</v>
      </c>
      <c r="H37" s="44"/>
      <c r="I37" s="45"/>
      <c r="J37" s="44"/>
      <c r="K37" s="46"/>
      <c r="L37" s="44"/>
      <c r="M37" s="18">
        <v>6235787.9100000001</v>
      </c>
      <c r="N37" s="20"/>
      <c r="O37" s="39"/>
    </row>
    <row r="38" spans="1:23" x14ac:dyDescent="0.2">
      <c r="C38" s="7" t="s">
        <v>31</v>
      </c>
      <c r="E38" s="25">
        <v>2161138.44</v>
      </c>
      <c r="F38" s="39"/>
      <c r="G38" s="25">
        <v>2018754.43</v>
      </c>
      <c r="H38" s="20"/>
      <c r="I38" s="39"/>
      <c r="M38" s="25">
        <v>2171260.23</v>
      </c>
      <c r="N38" s="20"/>
      <c r="O38" s="39"/>
    </row>
    <row r="39" spans="1:23" x14ac:dyDescent="0.2">
      <c r="C39" s="7" t="s">
        <v>32</v>
      </c>
      <c r="E39" s="25">
        <v>787273.16</v>
      </c>
      <c r="F39" s="20"/>
      <c r="G39" s="25">
        <v>862800.42</v>
      </c>
      <c r="H39" s="20"/>
      <c r="I39" s="39"/>
      <c r="M39" s="25">
        <v>884698.63</v>
      </c>
      <c r="N39" s="20"/>
      <c r="O39" s="39"/>
    </row>
    <row r="40" spans="1:23" x14ac:dyDescent="0.2">
      <c r="C40" s="7" t="s">
        <v>33</v>
      </c>
      <c r="E40" s="25">
        <v>-426135.72</v>
      </c>
      <c r="F40" s="20"/>
      <c r="G40" s="25">
        <v>-407890.26400000002</v>
      </c>
      <c r="H40" s="20"/>
      <c r="I40" s="39"/>
      <c r="M40" s="25">
        <v>-470841.99</v>
      </c>
      <c r="N40" s="20"/>
      <c r="O40" s="39"/>
    </row>
    <row r="41" spans="1:23" x14ac:dyDescent="0.2">
      <c r="C41" s="7" t="s">
        <v>34</v>
      </c>
      <c r="E41" s="25">
        <v>3454903.96</v>
      </c>
      <c r="F41" s="20"/>
      <c r="G41" s="25">
        <v>3108482.997</v>
      </c>
      <c r="H41" s="20"/>
      <c r="I41" s="39"/>
      <c r="K41" s="47"/>
      <c r="M41" s="25">
        <v>3363324.09</v>
      </c>
      <c r="N41" s="20"/>
      <c r="O41" s="39"/>
    </row>
    <row r="42" spans="1:23" x14ac:dyDescent="0.2">
      <c r="C42" s="7" t="s">
        <v>35</v>
      </c>
      <c r="E42" s="25">
        <v>-1656.15</v>
      </c>
      <c r="F42" s="20"/>
      <c r="G42" s="48">
        <v>0</v>
      </c>
      <c r="H42" s="20"/>
      <c r="I42" s="39"/>
      <c r="K42" s="47"/>
      <c r="M42" s="48">
        <v>-185545.18</v>
      </c>
      <c r="N42" s="20"/>
      <c r="O42" s="39"/>
    </row>
    <row r="43" spans="1:23" x14ac:dyDescent="0.2">
      <c r="C43" s="7" t="s">
        <v>36</v>
      </c>
      <c r="E43" s="25">
        <v>0</v>
      </c>
      <c r="F43" s="20"/>
      <c r="G43" s="48">
        <v>0</v>
      </c>
      <c r="H43" s="20"/>
      <c r="I43" s="39"/>
      <c r="K43" s="47"/>
      <c r="M43" s="48">
        <v>7625356.3499999996</v>
      </c>
      <c r="N43" s="20"/>
      <c r="O43" s="39"/>
    </row>
    <row r="44" spans="1:23" x14ac:dyDescent="0.2">
      <c r="C44" s="7" t="s">
        <v>37</v>
      </c>
      <c r="E44" s="25">
        <v>801708.14</v>
      </c>
      <c r="F44" s="20"/>
      <c r="G44" s="25">
        <v>713754.67500000005</v>
      </c>
      <c r="H44" s="20"/>
      <c r="I44" s="39"/>
      <c r="K44" s="47"/>
      <c r="M44" s="49">
        <v>1689907.73</v>
      </c>
      <c r="N44" s="20"/>
      <c r="O44" s="39"/>
    </row>
    <row r="45" spans="1:23" x14ac:dyDescent="0.2">
      <c r="E45" s="50"/>
      <c r="F45" s="20"/>
      <c r="G45" s="20"/>
      <c r="H45" s="20"/>
      <c r="I45" s="20"/>
      <c r="M45" s="20"/>
      <c r="N45" s="20"/>
      <c r="O45" s="20"/>
    </row>
    <row r="46" spans="1:23" ht="13.2" x14ac:dyDescent="0.25">
      <c r="A46" s="4" t="s">
        <v>38</v>
      </c>
      <c r="E46" s="50"/>
      <c r="F46" s="20"/>
      <c r="G46" s="20"/>
      <c r="H46" s="20"/>
      <c r="I46" s="20"/>
      <c r="M46" s="20"/>
      <c r="N46" s="20"/>
      <c r="O46" s="20"/>
    </row>
    <row r="47" spans="1:23" ht="12" x14ac:dyDescent="0.25">
      <c r="B47" s="17" t="s">
        <v>39</v>
      </c>
      <c r="E47" s="50"/>
      <c r="F47" s="20"/>
      <c r="G47" s="20"/>
      <c r="H47" s="20"/>
      <c r="I47" s="20"/>
      <c r="M47" s="20"/>
      <c r="N47" s="20"/>
      <c r="O47" s="20"/>
    </row>
    <row r="48" spans="1:23" x14ac:dyDescent="0.2">
      <c r="C48" s="7" t="s">
        <v>13</v>
      </c>
      <c r="E48" s="50">
        <v>86568504</v>
      </c>
      <c r="F48" s="20"/>
      <c r="G48" s="50">
        <v>79222496</v>
      </c>
      <c r="H48" s="51"/>
      <c r="I48" s="50">
        <f>E48-G48</f>
        <v>7346008</v>
      </c>
      <c r="K48" s="22">
        <f>IF(G48=0,"n/a",IF(AND(I48/G48&lt;1,I48/G48&gt;-1),I48/G48,"n/a"))</f>
        <v>9.2726288250246494E-2</v>
      </c>
      <c r="M48" s="50">
        <v>86372921</v>
      </c>
      <c r="N48" s="51"/>
      <c r="O48" s="50">
        <f>E48-M48</f>
        <v>195583</v>
      </c>
      <c r="Q48" s="22">
        <f>IF(M48=0,"n/a",IF(AND(O48/M48&lt;1,O48/M48&gt;-1),O48/M48,"n/a"))</f>
        <v>2.264401825660151E-3</v>
      </c>
    </row>
    <row r="49" spans="2:23" x14ac:dyDescent="0.2">
      <c r="C49" s="7" t="s">
        <v>14</v>
      </c>
      <c r="E49" s="50">
        <v>35034738</v>
      </c>
      <c r="F49" s="20"/>
      <c r="G49" s="50">
        <v>31802375</v>
      </c>
      <c r="H49" s="51"/>
      <c r="I49" s="50">
        <f>E49-G49</f>
        <v>3232363</v>
      </c>
      <c r="K49" s="22">
        <f>IF(G49=0,"n/a",IF(AND(I49/G49&lt;1,I49/G49&gt;-1),I49/G49,"n/a"))</f>
        <v>0.10163904425377035</v>
      </c>
      <c r="M49" s="50">
        <v>34653655</v>
      </c>
      <c r="N49" s="51"/>
      <c r="O49" s="50">
        <f>E49-M49</f>
        <v>381083</v>
      </c>
      <c r="Q49" s="22">
        <f>IF(M49=0,"n/a",IF(AND(O49/M49&lt;1,O49/M49&gt;-1),O49/M49,"n/a"))</f>
        <v>1.0996906386930903E-2</v>
      </c>
    </row>
    <row r="50" spans="2:23" x14ac:dyDescent="0.2">
      <c r="C50" s="7" t="s">
        <v>15</v>
      </c>
      <c r="E50" s="52">
        <v>3032627</v>
      </c>
      <c r="F50" s="20"/>
      <c r="G50" s="52">
        <v>2515931</v>
      </c>
      <c r="H50" s="51"/>
      <c r="I50" s="52">
        <f>E50-G50</f>
        <v>516696</v>
      </c>
      <c r="K50" s="28">
        <f>IF(G50=0,"n/a",IF(AND(I50/G50&lt;1,I50/G50&gt;-1),I50/G50,"n/a"))</f>
        <v>0.2053697021102725</v>
      </c>
      <c r="M50" s="52">
        <v>2790580</v>
      </c>
      <c r="N50" s="51"/>
      <c r="O50" s="52">
        <f>E50-M50</f>
        <v>242047</v>
      </c>
      <c r="Q50" s="28">
        <f>IF(M50=0,"n/a",IF(AND(O50/M50&lt;1,O50/M50&gt;-1),O50/M50,"n/a"))</f>
        <v>8.6737165750489148E-2</v>
      </c>
    </row>
    <row r="51" spans="2:23" ht="6.9" customHeight="1" x14ac:dyDescent="0.2">
      <c r="E51" s="50"/>
      <c r="F51" s="20"/>
      <c r="G51" s="50"/>
      <c r="H51" s="20"/>
      <c r="I51" s="50"/>
      <c r="K51" s="30"/>
      <c r="M51" s="50"/>
      <c r="N51" s="20"/>
      <c r="O51" s="50"/>
      <c r="Q51" s="30"/>
      <c r="S51" s="38"/>
      <c r="T51" s="38"/>
      <c r="U51" s="38"/>
      <c r="V51" s="38"/>
      <c r="W51" s="38"/>
    </row>
    <row r="52" spans="2:23" x14ac:dyDescent="0.2">
      <c r="C52" s="7" t="s">
        <v>16</v>
      </c>
      <c r="E52" s="50">
        <f>SUM(E48:E50)</f>
        <v>124635869</v>
      </c>
      <c r="F52" s="20"/>
      <c r="G52" s="50">
        <f>SUM(G48:G50)</f>
        <v>113540802</v>
      </c>
      <c r="H52" s="51"/>
      <c r="I52" s="50">
        <f>E52-G52</f>
        <v>11095067</v>
      </c>
      <c r="K52" s="22">
        <f>IF(G52=0,"n/a",IF(AND(I52/G52&lt;1,I52/G52&gt;-1),I52/G52,"n/a"))</f>
        <v>9.7718765453145201E-2</v>
      </c>
      <c r="M52" s="50">
        <f>SUM(M48:M50)</f>
        <v>123817156</v>
      </c>
      <c r="N52" s="51"/>
      <c r="O52" s="50">
        <f>E52-M52</f>
        <v>818713</v>
      </c>
      <c r="Q52" s="22">
        <f>IF(M52=0,"n/a",IF(AND(O52/M52&lt;1,O52/M52&gt;-1),O52/M52,"n/a"))</f>
        <v>6.6122743119701437E-3</v>
      </c>
    </row>
    <row r="53" spans="2:23" ht="6.9" customHeight="1" x14ac:dyDescent="0.2">
      <c r="E53" s="50"/>
      <c r="F53" s="20"/>
      <c r="G53" s="50"/>
      <c r="H53" s="20"/>
      <c r="I53" s="50"/>
      <c r="K53" s="30"/>
      <c r="M53" s="50"/>
      <c r="N53" s="20"/>
      <c r="O53" s="50"/>
      <c r="Q53" s="30"/>
      <c r="S53" s="38"/>
      <c r="T53" s="38"/>
      <c r="U53" s="38"/>
      <c r="V53" s="38"/>
      <c r="W53" s="38"/>
    </row>
    <row r="54" spans="2:23" ht="12" x14ac:dyDescent="0.25">
      <c r="B54" s="17" t="s">
        <v>40</v>
      </c>
      <c r="E54" s="50"/>
      <c r="F54" s="20"/>
      <c r="G54" s="50"/>
      <c r="H54" s="51"/>
      <c r="I54" s="50"/>
      <c r="K54" s="30"/>
      <c r="M54" s="50"/>
      <c r="N54" s="51"/>
      <c r="O54" s="50"/>
      <c r="Q54" s="30"/>
    </row>
    <row r="55" spans="2:23" x14ac:dyDescent="0.2">
      <c r="C55" s="7" t="s">
        <v>18</v>
      </c>
      <c r="E55" s="50">
        <v>2592275</v>
      </c>
      <c r="F55" s="20"/>
      <c r="G55" s="50">
        <v>5519024</v>
      </c>
      <c r="H55" s="51"/>
      <c r="I55" s="50">
        <f>E55-G55</f>
        <v>-2926749</v>
      </c>
      <c r="K55" s="22">
        <f>IF(G55=0,"n/a",IF(AND(I55/G55&lt;1,I55/G55&gt;-1),I55/G55,"n/a"))</f>
        <v>-0.53030191570103702</v>
      </c>
      <c r="M55" s="50">
        <v>4624725</v>
      </c>
      <c r="N55" s="51"/>
      <c r="O55" s="50">
        <f t="shared" ref="O55:O60" si="0">E55-M55</f>
        <v>-2032450</v>
      </c>
      <c r="Q55" s="22">
        <f>IF(M55=0,"n/a",IF(AND(O55/M55&lt;1,O55/M55&gt;-1),O55/M55,"n/a"))</f>
        <v>-0.43947477958148862</v>
      </c>
    </row>
    <row r="56" spans="2:23" x14ac:dyDescent="0.2">
      <c r="C56" s="7" t="s">
        <v>19</v>
      </c>
      <c r="E56" s="52">
        <v>142696</v>
      </c>
      <c r="F56" s="20"/>
      <c r="G56" s="52">
        <v>5055196</v>
      </c>
      <c r="H56" s="51"/>
      <c r="I56" s="52">
        <f>E56-G56</f>
        <v>-4912500</v>
      </c>
      <c r="K56" s="28">
        <f>IF(G56=0,"n/a",IF(AND(I56/G56&lt;1,I56/G56&gt;-1),I56/G56,"n/a"))</f>
        <v>-0.97177241001140213</v>
      </c>
      <c r="M56" s="52">
        <v>181549</v>
      </c>
      <c r="N56" s="51"/>
      <c r="O56" s="52">
        <f t="shared" si="0"/>
        <v>-38853</v>
      </c>
      <c r="Q56" s="28">
        <f>IF(M56=0,"n/a",IF(AND(O56/M56&lt;1,O56/M56&gt;-1),O56/M56,"n/a"))</f>
        <v>-0.21400833934640234</v>
      </c>
    </row>
    <row r="57" spans="2:23" ht="6.9" customHeight="1" x14ac:dyDescent="0.2">
      <c r="E57" s="50"/>
      <c r="F57" s="20"/>
      <c r="G57" s="50"/>
      <c r="H57" s="20"/>
      <c r="I57" s="50"/>
      <c r="K57" s="30"/>
      <c r="M57" s="50"/>
      <c r="N57" s="20"/>
      <c r="O57" s="50"/>
      <c r="Q57" s="30"/>
      <c r="S57" s="38"/>
      <c r="T57" s="38"/>
      <c r="U57" s="38"/>
      <c r="V57" s="38"/>
      <c r="W57" s="38"/>
    </row>
    <row r="58" spans="2:23" x14ac:dyDescent="0.2">
      <c r="C58" s="7" t="s">
        <v>20</v>
      </c>
      <c r="E58" s="52">
        <f>SUM(E55:E56)</f>
        <v>2734971</v>
      </c>
      <c r="F58" s="20"/>
      <c r="G58" s="52">
        <f>SUM(G55:G56)</f>
        <v>10574220</v>
      </c>
      <c r="H58" s="51"/>
      <c r="I58" s="52">
        <f>E58-G58</f>
        <v>-7839249</v>
      </c>
      <c r="K58" s="28">
        <f>IF(G58=0,"n/a",IF(AND(I58/G58&lt;1,I58/G58&gt;-1),I58/G58,"n/a"))</f>
        <v>-0.7413548233344871</v>
      </c>
      <c r="M58" s="52">
        <f>SUM(M55:M56)</f>
        <v>4806274</v>
      </c>
      <c r="N58" s="51"/>
      <c r="O58" s="52">
        <f t="shared" si="0"/>
        <v>-2071303</v>
      </c>
      <c r="Q58" s="28">
        <f>IF(M58=0,"n/a",IF(AND(O58/M58&lt;1,O58/M58&gt;-1),O58/M58,"n/a"))</f>
        <v>-0.43095816010489624</v>
      </c>
    </row>
    <row r="59" spans="2:23" ht="6.9" customHeight="1" x14ac:dyDescent="0.2">
      <c r="E59" s="50"/>
      <c r="F59" s="20"/>
      <c r="G59" s="50"/>
      <c r="H59" s="20"/>
      <c r="I59" s="50"/>
      <c r="K59" s="30"/>
      <c r="M59" s="50"/>
      <c r="N59" s="20"/>
      <c r="O59" s="50"/>
      <c r="Q59" s="30"/>
      <c r="S59" s="38"/>
      <c r="T59" s="38"/>
      <c r="U59" s="38"/>
      <c r="V59" s="38"/>
      <c r="W59" s="38"/>
    </row>
    <row r="60" spans="2:23" x14ac:dyDescent="0.2">
      <c r="C60" s="7" t="s">
        <v>41</v>
      </c>
      <c r="E60" s="50">
        <f>E52+E58</f>
        <v>127370840</v>
      </c>
      <c r="F60" s="20"/>
      <c r="G60" s="50">
        <f>G52+G58</f>
        <v>124115022</v>
      </c>
      <c r="H60" s="51"/>
      <c r="I60" s="50">
        <f>E60-G60</f>
        <v>3255818</v>
      </c>
      <c r="K60" s="22">
        <f>IF(G60=0,"n/a",IF(AND(I60/G60&lt;1,I60/G60&gt;-1),I60/G60,"n/a"))</f>
        <v>2.623226381090276E-2</v>
      </c>
      <c r="M60" s="50">
        <f>M52+M58</f>
        <v>128623430</v>
      </c>
      <c r="N60" s="51"/>
      <c r="O60" s="50">
        <f t="shared" si="0"/>
        <v>-1252590</v>
      </c>
      <c r="Q60" s="22">
        <f>IF(M60=0,"n/a",IF(AND(O60/M60&lt;1,O60/M60&gt;-1),O60/M60,"n/a"))</f>
        <v>-9.7384279053979519E-3</v>
      </c>
    </row>
    <row r="61" spans="2:23" ht="6.9" customHeight="1" x14ac:dyDescent="0.2">
      <c r="E61" s="50"/>
      <c r="F61" s="20"/>
      <c r="G61" s="50"/>
      <c r="H61" s="20"/>
      <c r="I61" s="50"/>
      <c r="K61" s="30"/>
      <c r="M61" s="50"/>
      <c r="N61" s="20"/>
      <c r="O61" s="50"/>
      <c r="Q61" s="30"/>
      <c r="S61" s="38"/>
      <c r="T61" s="38"/>
      <c r="U61" s="38"/>
      <c r="V61" s="38"/>
      <c r="W61" s="38"/>
    </row>
    <row r="62" spans="2:23" ht="12" x14ac:dyDescent="0.25">
      <c r="B62" s="17" t="s">
        <v>42</v>
      </c>
      <c r="E62" s="50"/>
      <c r="F62" s="20"/>
      <c r="G62" s="50"/>
      <c r="H62" s="51"/>
      <c r="I62" s="50"/>
      <c r="K62" s="30"/>
      <c r="M62" s="50"/>
      <c r="N62" s="51"/>
      <c r="O62" s="50"/>
      <c r="Q62" s="30"/>
    </row>
    <row r="63" spans="2:23" x14ac:dyDescent="0.2">
      <c r="C63" s="7" t="s">
        <v>23</v>
      </c>
      <c r="E63" s="50">
        <v>8915661</v>
      </c>
      <c r="F63" s="20"/>
      <c r="G63" s="50">
        <v>3738566</v>
      </c>
      <c r="H63" s="51"/>
      <c r="I63" s="50">
        <f>E63-G63</f>
        <v>5177095</v>
      </c>
      <c r="K63" s="22" t="str">
        <f>IF(G63=0,"n/a",IF(AND(I63/G63&lt;1,I63/G63&gt;-1),I63/G63,"n/a"))</f>
        <v>n/a</v>
      </c>
      <c r="M63" s="50">
        <v>4906713</v>
      </c>
      <c r="N63" s="51"/>
      <c r="O63" s="50">
        <f t="shared" ref="O63:O68" si="1">E63-M63</f>
        <v>4008948</v>
      </c>
      <c r="Q63" s="22">
        <f>IF(M63=0,"n/a",IF(AND(O63/M63&lt;1,O63/M63&gt;-1),O63/M63,"n/a"))</f>
        <v>0.81703331741636409</v>
      </c>
    </row>
    <row r="64" spans="2:23" x14ac:dyDescent="0.2">
      <c r="C64" s="7" t="s">
        <v>24</v>
      </c>
      <c r="E64" s="52">
        <v>20989145</v>
      </c>
      <c r="F64" s="20"/>
      <c r="G64" s="52">
        <v>12968857</v>
      </c>
      <c r="H64" s="51"/>
      <c r="I64" s="52">
        <f>E64-G64</f>
        <v>8020288</v>
      </c>
      <c r="K64" s="28">
        <f>IF(G64=0,"n/a",IF(AND(I64/G64&lt;1,I64/G64&gt;-1),I64/G64,"n/a"))</f>
        <v>0.61842674338995329</v>
      </c>
      <c r="M64" s="52">
        <v>15247038</v>
      </c>
      <c r="N64" s="51"/>
      <c r="O64" s="52">
        <f t="shared" si="1"/>
        <v>5742107</v>
      </c>
      <c r="Q64" s="28">
        <f>IF(M64=0,"n/a",IF(AND(O64/M64&lt;1,O64/M64&gt;-1),O64/M64,"n/a"))</f>
        <v>0.37660475431359192</v>
      </c>
    </row>
    <row r="65" spans="1:23" ht="6.9" customHeight="1" x14ac:dyDescent="0.2">
      <c r="E65" s="50"/>
      <c r="F65" s="20"/>
      <c r="G65" s="50"/>
      <c r="H65" s="20"/>
      <c r="I65" s="50"/>
      <c r="K65" s="30"/>
      <c r="M65" s="50"/>
      <c r="N65" s="20"/>
      <c r="O65" s="50"/>
      <c r="Q65" s="30"/>
      <c r="S65" s="38"/>
      <c r="T65" s="38"/>
      <c r="U65" s="38"/>
      <c r="V65" s="38"/>
      <c r="W65" s="38"/>
    </row>
    <row r="66" spans="1:23" x14ac:dyDescent="0.2">
      <c r="C66" s="7" t="s">
        <v>25</v>
      </c>
      <c r="E66" s="52">
        <f>SUM(E63:E64)</f>
        <v>29904806</v>
      </c>
      <c r="F66" s="20"/>
      <c r="G66" s="52">
        <f>SUM(G63:G64)</f>
        <v>16707423</v>
      </c>
      <c r="H66" s="51"/>
      <c r="I66" s="52">
        <f>E66-G66</f>
        <v>13197383</v>
      </c>
      <c r="K66" s="28">
        <f>IF(G66=0,"n/a",IF(AND(I66/G66&lt;1,I66/G66&gt;-1),I66/G66,"n/a"))</f>
        <v>0.7899113465912726</v>
      </c>
      <c r="M66" s="52">
        <f>SUM(M63:M64)</f>
        <v>20153751</v>
      </c>
      <c r="N66" s="51"/>
      <c r="O66" s="52">
        <f t="shared" si="1"/>
        <v>9751055</v>
      </c>
      <c r="Q66" s="28">
        <f>IF(M66=0,"n/a",IF(AND(O66/M66&lt;1,O66/M66&gt;-1),O66/M66,"n/a"))</f>
        <v>0.48383325764022789</v>
      </c>
    </row>
    <row r="67" spans="1:23" ht="6.9" customHeight="1" x14ac:dyDescent="0.2">
      <c r="E67" s="50"/>
      <c r="F67" s="20"/>
      <c r="G67" s="50"/>
      <c r="H67" s="20"/>
      <c r="I67" s="50"/>
      <c r="K67" s="30"/>
      <c r="M67" s="50"/>
      <c r="N67" s="20"/>
      <c r="O67" s="50"/>
      <c r="Q67" s="30"/>
      <c r="S67" s="38"/>
      <c r="T67" s="38"/>
      <c r="U67" s="38"/>
      <c r="V67" s="38"/>
      <c r="W67" s="38"/>
    </row>
    <row r="68" spans="1:23" ht="12" thickBot="1" x14ac:dyDescent="0.25">
      <c r="C68" s="7" t="s">
        <v>43</v>
      </c>
      <c r="E68" s="53">
        <f>E60+E66</f>
        <v>157275646</v>
      </c>
      <c r="F68" s="20"/>
      <c r="G68" s="53">
        <f>G60+G66</f>
        <v>140822445</v>
      </c>
      <c r="H68" s="51"/>
      <c r="I68" s="53">
        <f>E68-G68</f>
        <v>16453201</v>
      </c>
      <c r="K68" s="43">
        <f>IF(G68=0,"n/a",IF(AND(I68/G68&lt;1,I68/G68&gt;-1),I68/G68,"n/a"))</f>
        <v>0.11683649577309924</v>
      </c>
      <c r="M68" s="53">
        <f>M60+M66</f>
        <v>148777181</v>
      </c>
      <c r="N68" s="51"/>
      <c r="O68" s="53">
        <f t="shared" si="1"/>
        <v>8498465</v>
      </c>
      <c r="Q68" s="43">
        <f>IF(M68=0,"n/a",IF(AND(O68/M68&lt;1,O68/M68&gt;-1),O68/M68,"n/a"))</f>
        <v>5.7122099927407549E-2</v>
      </c>
    </row>
    <row r="69" spans="1:23" ht="12" thickTop="1" x14ac:dyDescent="0.2"/>
    <row r="70" spans="1:23" ht="13.2" x14ac:dyDescent="0.25">
      <c r="A70" s="7" t="s">
        <v>3</v>
      </c>
      <c r="C70" s="54" t="s">
        <v>44</v>
      </c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</row>
    <row r="71" spans="1:23" x14ac:dyDescent="0.2">
      <c r="A71" s="7" t="s">
        <v>3</v>
      </c>
    </row>
    <row r="72" spans="1:23" x14ac:dyDescent="0.2">
      <c r="A72" s="7" t="s">
        <v>3</v>
      </c>
    </row>
    <row r="73" spans="1:23" x14ac:dyDescent="0.2">
      <c r="A73" s="7" t="s">
        <v>3</v>
      </c>
    </row>
    <row r="74" spans="1:23" x14ac:dyDescent="0.2">
      <c r="A74" s="7" t="s">
        <v>3</v>
      </c>
    </row>
    <row r="75" spans="1:23" x14ac:dyDescent="0.2">
      <c r="A75" s="7" t="s">
        <v>3</v>
      </c>
    </row>
    <row r="76" spans="1:23" x14ac:dyDescent="0.2">
      <c r="A76" s="7" t="s">
        <v>3</v>
      </c>
    </row>
    <row r="77" spans="1:23" x14ac:dyDescent="0.2">
      <c r="A77" s="7" t="s">
        <v>3</v>
      </c>
    </row>
    <row r="78" spans="1:23" x14ac:dyDescent="0.2">
      <c r="A78" s="7" t="s">
        <v>3</v>
      </c>
    </row>
    <row r="79" spans="1:23" x14ac:dyDescent="0.2">
      <c r="A79" s="7" t="s">
        <v>3</v>
      </c>
    </row>
    <row r="80" spans="1:23" x14ac:dyDescent="0.2">
      <c r="A80" s="7" t="s">
        <v>3</v>
      </c>
    </row>
    <row r="81" spans="1:1" x14ac:dyDescent="0.2">
      <c r="A81" s="7" t="s">
        <v>3</v>
      </c>
    </row>
    <row r="82" spans="1:1" x14ac:dyDescent="0.2">
      <c r="A82" s="7" t="s">
        <v>3</v>
      </c>
    </row>
    <row r="83" spans="1:1" x14ac:dyDescent="0.2">
      <c r="A83" s="7" t="s">
        <v>3</v>
      </c>
    </row>
    <row r="84" spans="1:1" x14ac:dyDescent="0.2">
      <c r="A84" s="7" t="s">
        <v>3</v>
      </c>
    </row>
  </sheetData>
  <mergeCells count="8">
    <mergeCell ref="S6:W6"/>
    <mergeCell ref="C70:T70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74" orientation="landscape" r:id="rId1"/>
  <headerFooter alignWithMargins="0">
    <oddFooter>&amp;C6a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4"/>
  <sheetViews>
    <sheetView zoomScaleNormal="100" zoomScaleSheetLayoutView="100" workbookViewId="0">
      <pane xSplit="4" ySplit="8" topLeftCell="E46" activePane="bottomRight" state="frozen"/>
      <selection activeCell="M42" sqref="M42"/>
      <selection pane="topRight" activeCell="M42" sqref="M42"/>
      <selection pane="bottomLeft" activeCell="M42" sqref="M42"/>
      <selection pane="bottomRight" activeCell="I74" sqref="I74"/>
    </sheetView>
  </sheetViews>
  <sheetFormatPr defaultColWidth="9.109375" defaultRowHeight="11.4" x14ac:dyDescent="0.2"/>
  <cols>
    <col min="1" max="2" width="1.6640625" style="7" customWidth="1"/>
    <col min="3" max="3" width="9.109375" style="7"/>
    <col min="4" max="4" width="23.88671875" style="7" customWidth="1"/>
    <col min="5" max="5" width="16.6640625" style="7" customWidth="1"/>
    <col min="6" max="6" width="0.88671875" style="7" customWidth="1"/>
    <col min="7" max="7" width="16.6640625" style="7" customWidth="1"/>
    <col min="8" max="8" width="0.88671875" style="7" customWidth="1"/>
    <col min="9" max="9" width="16.6640625" style="7" customWidth="1"/>
    <col min="10" max="10" width="0.88671875" style="7" customWidth="1"/>
    <col min="11" max="11" width="7.6640625" style="8" customWidth="1"/>
    <col min="12" max="12" width="0.88671875" style="7" customWidth="1"/>
    <col min="13" max="13" width="16.6640625" style="7" customWidth="1"/>
    <col min="14" max="14" width="0.88671875" style="7" customWidth="1"/>
    <col min="15" max="15" width="16.6640625" style="7" customWidth="1"/>
    <col min="16" max="16" width="0.88671875" style="7" customWidth="1"/>
    <col min="17" max="17" width="7.6640625" style="8" customWidth="1"/>
    <col min="18" max="18" width="0.88671875" style="7" customWidth="1"/>
    <col min="19" max="19" width="7.6640625" style="8" customWidth="1"/>
    <col min="20" max="20" width="0.88671875" style="8" customWidth="1"/>
    <col min="21" max="21" width="7.6640625" style="8" customWidth="1"/>
    <col min="22" max="22" width="0.88671875" style="8" customWidth="1"/>
    <col min="23" max="23" width="7.6640625" style="8" customWidth="1"/>
    <col min="24" max="16384" width="9.109375" style="7"/>
  </cols>
  <sheetData>
    <row r="1" spans="1:23" s="1" customFormat="1" ht="13.8" x14ac:dyDescent="0.25">
      <c r="E1" s="2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3"/>
      <c r="T1" s="3"/>
      <c r="U1" s="3"/>
      <c r="V1" s="3"/>
      <c r="W1" s="3"/>
    </row>
    <row r="2" spans="1:23" s="1" customFormat="1" ht="13.8" x14ac:dyDescent="0.25">
      <c r="E2" s="2" t="s">
        <v>1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S2" s="3"/>
      <c r="T2" s="3"/>
      <c r="U2" s="3"/>
      <c r="V2" s="3"/>
      <c r="W2" s="3"/>
    </row>
    <row r="3" spans="1:23" s="1" customFormat="1" ht="13.8" x14ac:dyDescent="0.25">
      <c r="E3" s="2" t="s">
        <v>47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S3" s="3"/>
      <c r="T3" s="3"/>
      <c r="U3" s="3"/>
      <c r="V3" s="3"/>
      <c r="W3" s="3"/>
    </row>
    <row r="4" spans="1:23" s="4" customFormat="1" ht="13.2" x14ac:dyDescent="0.25">
      <c r="E4" s="5" t="s">
        <v>2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S4" s="6"/>
      <c r="T4" s="6"/>
      <c r="U4" s="6"/>
      <c r="V4" s="6"/>
      <c r="W4" s="6"/>
    </row>
    <row r="5" spans="1:23" x14ac:dyDescent="0.2">
      <c r="A5" s="7" t="s">
        <v>3</v>
      </c>
    </row>
    <row r="6" spans="1:23" s="9" customFormat="1" ht="13.2" x14ac:dyDescent="0.25">
      <c r="A6" s="9" t="s">
        <v>3</v>
      </c>
      <c r="I6" s="10" t="s">
        <v>4</v>
      </c>
      <c r="J6" s="10"/>
      <c r="K6" s="10"/>
      <c r="O6" s="10" t="s">
        <v>5</v>
      </c>
      <c r="P6" s="10"/>
      <c r="Q6" s="10"/>
      <c r="S6" s="11" t="s">
        <v>6</v>
      </c>
      <c r="T6" s="11"/>
      <c r="U6" s="11"/>
      <c r="V6" s="11"/>
      <c r="W6" s="11"/>
    </row>
    <row r="7" spans="1:23" s="9" customFormat="1" ht="13.2" x14ac:dyDescent="0.25">
      <c r="E7" s="12" t="s">
        <v>7</v>
      </c>
      <c r="G7" s="12"/>
      <c r="I7" s="12"/>
      <c r="K7" s="13"/>
      <c r="M7" s="12" t="s">
        <v>7</v>
      </c>
      <c r="O7" s="12"/>
      <c r="Q7" s="13"/>
      <c r="S7" s="13"/>
      <c r="T7" s="14"/>
      <c r="U7" s="13"/>
      <c r="V7" s="14"/>
      <c r="W7" s="13"/>
    </row>
    <row r="8" spans="1:23" s="9" customFormat="1" ht="13.2" x14ac:dyDescent="0.25">
      <c r="A8" s="4" t="s">
        <v>8</v>
      </c>
      <c r="E8" s="15">
        <v>2018</v>
      </c>
      <c r="G8" s="15" t="s">
        <v>9</v>
      </c>
      <c r="I8" s="15" t="s">
        <v>10</v>
      </c>
      <c r="K8" s="16" t="s">
        <v>11</v>
      </c>
      <c r="M8" s="15">
        <f>E8-1</f>
        <v>2017</v>
      </c>
      <c r="O8" s="15" t="s">
        <v>10</v>
      </c>
      <c r="Q8" s="16" t="s">
        <v>11</v>
      </c>
      <c r="S8" s="16">
        <f>E8</f>
        <v>2018</v>
      </c>
      <c r="T8" s="14"/>
      <c r="U8" s="16" t="s">
        <v>9</v>
      </c>
      <c r="V8" s="14"/>
      <c r="W8" s="16">
        <f>M8</f>
        <v>2017</v>
      </c>
    </row>
    <row r="9" spans="1:23" ht="12" x14ac:dyDescent="0.25">
      <c r="B9" s="17" t="s">
        <v>12</v>
      </c>
    </row>
    <row r="10" spans="1:23" x14ac:dyDescent="0.2">
      <c r="C10" s="7" t="s">
        <v>13</v>
      </c>
      <c r="E10" s="18">
        <v>73733105.530000001</v>
      </c>
      <c r="F10" s="19"/>
      <c r="G10" s="18">
        <v>73600923.109999999</v>
      </c>
      <c r="H10" s="20"/>
      <c r="I10" s="18">
        <f>E10-G10</f>
        <v>132182.42000000179</v>
      </c>
      <c r="J10" s="21"/>
      <c r="K10" s="22">
        <f>IF(G10=0,"n/a",IF(AND(I10/G10&lt;1,I10/G10&gt;-1),I10/G10,"n/a"))</f>
        <v>1.7959342684119466E-3</v>
      </c>
      <c r="M10" s="18">
        <v>78763563.430000007</v>
      </c>
      <c r="N10" s="20"/>
      <c r="O10" s="18">
        <f>E10-M10</f>
        <v>-5030457.900000006</v>
      </c>
      <c r="Q10" s="22">
        <f>IF(M10=0,"n/a",IF(AND(O10/M10&lt;1,O10/M10&gt;-1),O10/M10,"n/a"))</f>
        <v>-6.3867830262285596E-2</v>
      </c>
      <c r="S10" s="23">
        <f>IF(E48=0,"n/a",E10/E48)</f>
        <v>1.0060841653770602</v>
      </c>
      <c r="T10" s="24"/>
      <c r="U10" s="23">
        <f>IF(G48=0,"n/a",G10/G48)</f>
        <v>1.0457908131157461</v>
      </c>
      <c r="V10" s="24"/>
      <c r="W10" s="23">
        <f>IF(M48=0,"n/a",M10/M48)</f>
        <v>1.0594826228632841</v>
      </c>
    </row>
    <row r="11" spans="1:23" x14ac:dyDescent="0.2">
      <c r="C11" s="7" t="s">
        <v>14</v>
      </c>
      <c r="E11" s="25">
        <v>27023590.550000001</v>
      </c>
      <c r="F11" s="20"/>
      <c r="G11" s="25">
        <v>26287648.59</v>
      </c>
      <c r="H11" s="20"/>
      <c r="I11" s="25">
        <f>E11-G11</f>
        <v>735941.96000000089</v>
      </c>
      <c r="K11" s="22">
        <f>IF(G11=0,"n/a",IF(AND(I11/G11&lt;1,I11/G11&gt;-1),I11/G11,"n/a"))</f>
        <v>2.799573181604224E-2</v>
      </c>
      <c r="M11" s="25">
        <v>28011715.23</v>
      </c>
      <c r="N11" s="20"/>
      <c r="O11" s="25">
        <f>E11-M11</f>
        <v>-988124.6799999997</v>
      </c>
      <c r="Q11" s="22">
        <f>IF(M11=0,"n/a",IF(AND(O11/M11&lt;1,O11/M11&gt;-1),O11/M11,"n/a"))</f>
        <v>-3.5275407874407402E-2</v>
      </c>
      <c r="S11" s="26">
        <f>IF(E49=0,"n/a",E11/E49)</f>
        <v>0.8446753033191079</v>
      </c>
      <c r="T11" s="24"/>
      <c r="U11" s="26">
        <f>IF(G49=0,"n/a",G11/G49)</f>
        <v>0.88664244208499488</v>
      </c>
      <c r="V11" s="24"/>
      <c r="W11" s="26">
        <f>IF(M49=0,"n/a",M11/M49)</f>
        <v>0.87544117001782906</v>
      </c>
    </row>
    <row r="12" spans="1:23" x14ac:dyDescent="0.2">
      <c r="C12" s="7" t="s">
        <v>15</v>
      </c>
      <c r="E12" s="27">
        <v>1911599.51</v>
      </c>
      <c r="F12" s="20"/>
      <c r="G12" s="27">
        <v>1918585.3940000001</v>
      </c>
      <c r="H12" s="20"/>
      <c r="I12" s="27">
        <f>E12-G12</f>
        <v>-6985.8840000000782</v>
      </c>
      <c r="K12" s="28">
        <f>IF(G12=0,"n/a",IF(AND(I12/G12&lt;1,I12/G12&gt;-1),I12/G12,"n/a"))</f>
        <v>-3.6411639647873175E-3</v>
      </c>
      <c r="M12" s="27">
        <v>2110195.88</v>
      </c>
      <c r="N12" s="20"/>
      <c r="O12" s="27">
        <f>E12-M12</f>
        <v>-198596.36999999988</v>
      </c>
      <c r="Q12" s="28">
        <f>IF(M12=0,"n/a",IF(AND(O12/M12&lt;1,O12/M12&gt;-1),O12/M12,"n/a"))</f>
        <v>-9.4112765493599523E-2</v>
      </c>
      <c r="S12" s="29">
        <f>IF(E50=0,"n/a",E12/E50)</f>
        <v>0.79464397105925533</v>
      </c>
      <c r="T12" s="24"/>
      <c r="U12" s="29">
        <f>IF(G50=0,"n/a",G12/G50)</f>
        <v>0.80622350538025711</v>
      </c>
      <c r="V12" s="24"/>
      <c r="W12" s="29">
        <f>IF(M50=0,"n/a",M12/M50)</f>
        <v>0.78678879776408661</v>
      </c>
    </row>
    <row r="13" spans="1:23" ht="6.9" customHeight="1" x14ac:dyDescent="0.2">
      <c r="E13" s="25"/>
      <c r="F13" s="20"/>
      <c r="G13" s="25"/>
      <c r="H13" s="20"/>
      <c r="I13" s="25"/>
      <c r="K13" s="30"/>
      <c r="M13" s="25"/>
      <c r="N13" s="20"/>
      <c r="O13" s="25"/>
      <c r="Q13" s="30"/>
      <c r="S13" s="24"/>
      <c r="T13" s="24"/>
      <c r="U13" s="24"/>
      <c r="V13" s="24"/>
      <c r="W13" s="24"/>
    </row>
    <row r="14" spans="1:23" x14ac:dyDescent="0.2">
      <c r="C14" s="7" t="s">
        <v>16</v>
      </c>
      <c r="E14" s="25">
        <f>SUM(E10:E12)</f>
        <v>102668295.59</v>
      </c>
      <c r="F14" s="20"/>
      <c r="G14" s="25">
        <f>SUM(G10:G12)</f>
        <v>101807157.094</v>
      </c>
      <c r="H14" s="20"/>
      <c r="I14" s="25">
        <f>E14-G14</f>
        <v>861138.49600000679</v>
      </c>
      <c r="K14" s="22">
        <f>IF(G14=0,"n/a",IF(AND(I14/G14&lt;1,I14/G14&gt;-1),I14/G14,"n/a"))</f>
        <v>8.458526105437807E-3</v>
      </c>
      <c r="M14" s="25">
        <f>SUM(M10:M12)</f>
        <v>108885474.54000001</v>
      </c>
      <c r="N14" s="20"/>
      <c r="O14" s="25">
        <f>E14-M14</f>
        <v>-6217178.950000003</v>
      </c>
      <c r="Q14" s="22">
        <f>IF(M14=0,"n/a",IF(AND(O14/M14&lt;1,O14/M14&gt;-1),O14/M14,"n/a"))</f>
        <v>-5.70983317679905E-2</v>
      </c>
      <c r="S14" s="26">
        <f>IF(E52=0,"n/a",E14/E52)</f>
        <v>0.95340701935214367</v>
      </c>
      <c r="T14" s="24"/>
      <c r="U14" s="26">
        <f>IF(G52=0,"n/a",G14/G52)</f>
        <v>0.99414742314352522</v>
      </c>
      <c r="V14" s="24"/>
      <c r="W14" s="26">
        <f>IF(M52=0,"n/a",M14/M52)</f>
        <v>0.99875848069615625</v>
      </c>
    </row>
    <row r="15" spans="1:23" ht="6.9" customHeight="1" x14ac:dyDescent="0.2">
      <c r="E15" s="25"/>
      <c r="F15" s="20"/>
      <c r="G15" s="25"/>
      <c r="H15" s="20"/>
      <c r="I15" s="25"/>
      <c r="K15" s="30"/>
      <c r="M15" s="25"/>
      <c r="N15" s="20"/>
      <c r="O15" s="25"/>
      <c r="Q15" s="30"/>
      <c r="S15" s="24"/>
      <c r="T15" s="24"/>
      <c r="U15" s="24"/>
      <c r="V15" s="24"/>
      <c r="W15" s="24"/>
    </row>
    <row r="16" spans="1:23" ht="12" x14ac:dyDescent="0.25">
      <c r="B16" s="17" t="s">
        <v>17</v>
      </c>
      <c r="E16" s="25"/>
      <c r="F16" s="20"/>
      <c r="G16" s="25"/>
      <c r="H16" s="20"/>
      <c r="I16" s="25"/>
      <c r="K16" s="30"/>
      <c r="M16" s="25"/>
      <c r="N16" s="20"/>
      <c r="O16" s="25"/>
      <c r="Q16" s="30"/>
      <c r="S16" s="24"/>
      <c r="T16" s="24"/>
      <c r="U16" s="24"/>
      <c r="V16" s="24"/>
      <c r="W16" s="24"/>
    </row>
    <row r="17" spans="2:23" x14ac:dyDescent="0.2">
      <c r="C17" s="7" t="s">
        <v>18</v>
      </c>
      <c r="E17" s="25">
        <v>3291099.41</v>
      </c>
      <c r="F17" s="20"/>
      <c r="G17" s="25">
        <v>2499495.8879999998</v>
      </c>
      <c r="H17" s="20"/>
      <c r="I17" s="25">
        <f>E17-G17</f>
        <v>791603.52200000035</v>
      </c>
      <c r="K17" s="22">
        <f>IF(G17=0,"n/a",IF(AND(I17/G17&lt;1,I17/G17&gt;-1),I17/G17,"n/a"))</f>
        <v>0.3167052707709837</v>
      </c>
      <c r="M17" s="25">
        <v>2157374.5</v>
      </c>
      <c r="N17" s="20"/>
      <c r="O17" s="25">
        <f>E17-M17</f>
        <v>1133724.9100000001</v>
      </c>
      <c r="Q17" s="22">
        <f>IF(M17=0,"n/a",IF(AND(O17/M17&lt;1,O17/M17&gt;-1),O17/M17,"n/a"))</f>
        <v>0.52551140750018144</v>
      </c>
      <c r="S17" s="26">
        <f>IF(E55=0,"n/a",E17/E55)</f>
        <v>0.46318715066737187</v>
      </c>
      <c r="T17" s="24"/>
      <c r="U17" s="26">
        <f>IF(G55=0,"n/a",G17/G55)</f>
        <v>0.4812375551898268</v>
      </c>
      <c r="V17" s="24"/>
      <c r="W17" s="26">
        <f>IF(M55=0,"n/a",M17/M55)</f>
        <v>0.44068864184830769</v>
      </c>
    </row>
    <row r="18" spans="2:23" x14ac:dyDescent="0.2">
      <c r="C18" s="7" t="s">
        <v>19</v>
      </c>
      <c r="E18" s="27">
        <v>78844.08</v>
      </c>
      <c r="F18" s="31"/>
      <c r="G18" s="27">
        <v>162726.22099999999</v>
      </c>
      <c r="H18" s="32"/>
      <c r="I18" s="27">
        <f>E18-G18</f>
        <v>-83882.140999999989</v>
      </c>
      <c r="J18" s="33"/>
      <c r="K18" s="28">
        <f>IF(G18=0,"n/a",IF(AND(I18/G18&lt;1,I18/G18&gt;-1),I18/G18,"n/a"))</f>
        <v>-0.51548017574868887</v>
      </c>
      <c r="L18" s="34"/>
      <c r="M18" s="27">
        <v>47614.05</v>
      </c>
      <c r="N18" s="35"/>
      <c r="O18" s="27">
        <f>E18-M18</f>
        <v>31230.03</v>
      </c>
      <c r="Q18" s="28">
        <f>IF(M18=0,"n/a",IF(AND(O18/M18&lt;1,O18/M18&gt;-1),O18/M18,"n/a"))</f>
        <v>0.65589946664902476</v>
      </c>
      <c r="S18" s="29">
        <f>IF(E56=0,"n/a",E18/E56)</f>
        <v>0.51377609800599511</v>
      </c>
      <c r="T18" s="24"/>
      <c r="U18" s="29">
        <f>IF(G56=0,"n/a",G18/G56)</f>
        <v>3.034313374858378E-2</v>
      </c>
      <c r="V18" s="24"/>
      <c r="W18" s="29">
        <f>IF(M56=0,"n/a",M18/M56)</f>
        <v>0.68897032224457022</v>
      </c>
    </row>
    <row r="19" spans="2:23" ht="6.9" customHeight="1" x14ac:dyDescent="0.2">
      <c r="E19" s="25"/>
      <c r="F19" s="36"/>
      <c r="G19" s="25"/>
      <c r="H19" s="36"/>
      <c r="I19" s="25"/>
      <c r="J19" s="37"/>
      <c r="K19" s="30"/>
      <c r="L19" s="37"/>
      <c r="M19" s="25"/>
      <c r="N19" s="36"/>
      <c r="O19" s="25"/>
      <c r="Q19" s="30"/>
      <c r="S19" s="24"/>
      <c r="T19" s="24"/>
      <c r="U19" s="24"/>
      <c r="V19" s="24"/>
      <c r="W19" s="24"/>
    </row>
    <row r="20" spans="2:23" x14ac:dyDescent="0.2">
      <c r="C20" s="7" t="s">
        <v>20</v>
      </c>
      <c r="E20" s="27">
        <f>SUM(E17:E18)</f>
        <v>3369943.49</v>
      </c>
      <c r="F20" s="31"/>
      <c r="G20" s="27">
        <f>SUM(G17:G18)</f>
        <v>2662222.1089999997</v>
      </c>
      <c r="H20" s="32"/>
      <c r="I20" s="27">
        <f>E20-G20</f>
        <v>707721.38100000052</v>
      </c>
      <c r="J20" s="33"/>
      <c r="K20" s="28">
        <f>IF(G20=0,"n/a",IF(AND(I20/G20&lt;1,I20/G20&gt;-1),I20/G20,"n/a"))</f>
        <v>0.26583859348453809</v>
      </c>
      <c r="L20" s="34"/>
      <c r="M20" s="27">
        <f>SUM(M17:M18)</f>
        <v>2204988.5499999998</v>
      </c>
      <c r="N20" s="35"/>
      <c r="O20" s="27">
        <f>E20-M20</f>
        <v>1164954.9400000004</v>
      </c>
      <c r="Q20" s="28">
        <f>IF(M20=0,"n/a",IF(AND(O20/M20&lt;1,O20/M20&gt;-1),O20/M20,"n/a"))</f>
        <v>0.52832697929429184</v>
      </c>
      <c r="S20" s="29">
        <f>IF(E58=0,"n/a",E20/E58)</f>
        <v>0.46425666439907237</v>
      </c>
      <c r="T20" s="24"/>
      <c r="U20" s="29">
        <f>IF(G58=0,"n/a",G20/G58)</f>
        <v>0.25218174032563018</v>
      </c>
      <c r="V20" s="24"/>
      <c r="W20" s="29">
        <f>IF(M58=0,"n/a",M20/M58)</f>
        <v>0.44414483144666472</v>
      </c>
    </row>
    <row r="21" spans="2:23" ht="6.9" customHeight="1" x14ac:dyDescent="0.2">
      <c r="E21" s="25"/>
      <c r="F21" s="36"/>
      <c r="G21" s="25"/>
      <c r="H21" s="36"/>
      <c r="I21" s="25"/>
      <c r="J21" s="37"/>
      <c r="K21" s="30"/>
      <c r="L21" s="37"/>
      <c r="M21" s="25"/>
      <c r="N21" s="36"/>
      <c r="O21" s="25"/>
      <c r="Q21" s="30"/>
      <c r="S21" s="24"/>
      <c r="T21" s="24"/>
      <c r="U21" s="24"/>
      <c r="V21" s="24"/>
      <c r="W21" s="24"/>
    </row>
    <row r="22" spans="2:23" x14ac:dyDescent="0.2">
      <c r="C22" s="7" t="s">
        <v>21</v>
      </c>
      <c r="E22" s="25">
        <f>E14+E20</f>
        <v>106038239.08</v>
      </c>
      <c r="F22" s="36"/>
      <c r="G22" s="25">
        <f>G14+G20</f>
        <v>104469379.20299999</v>
      </c>
      <c r="H22" s="36"/>
      <c r="I22" s="25">
        <f>E22-G22</f>
        <v>1568859.8770000041</v>
      </c>
      <c r="J22" s="37"/>
      <c r="K22" s="22">
        <f>IF(G22=0,"n/a",IF(AND(I22/G22&lt;1,I22/G22&gt;-1),I22/G22,"n/a"))</f>
        <v>1.5017413609316747E-2</v>
      </c>
      <c r="L22" s="37"/>
      <c r="M22" s="25">
        <f>M14+M20</f>
        <v>111090463.09</v>
      </c>
      <c r="N22" s="36"/>
      <c r="O22" s="25">
        <f>E22-M22</f>
        <v>-5052224.0100000054</v>
      </c>
      <c r="Q22" s="22">
        <f>IF(M22=0,"n/a",IF(AND(O22/M22&lt;1,O22/M22&gt;-1),O22/M22,"n/a"))</f>
        <v>-4.5478467453204718E-2</v>
      </c>
      <c r="S22" s="26">
        <f>IF(E60=0,"n/a",E22/E60)</f>
        <v>0.92251696316675025</v>
      </c>
      <c r="T22" s="24"/>
      <c r="U22" s="26">
        <f>IF(G60=0,"n/a",G22/G60)</f>
        <v>0.92480847425798851</v>
      </c>
      <c r="V22" s="24"/>
      <c r="W22" s="26">
        <f>IF(M60=0,"n/a",M22/M60)</f>
        <v>0.97460258957557522</v>
      </c>
    </row>
    <row r="23" spans="2:23" ht="6.9" customHeight="1" x14ac:dyDescent="0.2">
      <c r="E23" s="25"/>
      <c r="F23" s="36"/>
      <c r="G23" s="25"/>
      <c r="H23" s="36"/>
      <c r="I23" s="25"/>
      <c r="J23" s="37"/>
      <c r="K23" s="30"/>
      <c r="L23" s="37"/>
      <c r="M23" s="25"/>
      <c r="N23" s="36"/>
      <c r="O23" s="25"/>
      <c r="Q23" s="30"/>
      <c r="S23" s="24"/>
      <c r="T23" s="24"/>
      <c r="U23" s="24"/>
      <c r="V23" s="24"/>
      <c r="W23" s="24"/>
    </row>
    <row r="24" spans="2:23" ht="12" x14ac:dyDescent="0.25">
      <c r="B24" s="17" t="s">
        <v>22</v>
      </c>
      <c r="E24" s="25"/>
      <c r="F24" s="36"/>
      <c r="G24" s="25"/>
      <c r="H24" s="36"/>
      <c r="I24" s="25"/>
      <c r="J24" s="37"/>
      <c r="K24" s="30"/>
      <c r="L24" s="37"/>
      <c r="M24" s="25"/>
      <c r="N24" s="36"/>
      <c r="O24" s="25"/>
      <c r="Q24" s="30"/>
      <c r="S24" s="24"/>
      <c r="T24" s="24"/>
      <c r="U24" s="24"/>
      <c r="V24" s="24"/>
      <c r="W24" s="24"/>
    </row>
    <row r="25" spans="2:23" x14ac:dyDescent="0.2">
      <c r="C25" s="7" t="s">
        <v>23</v>
      </c>
      <c r="E25" s="25">
        <v>251490.04</v>
      </c>
      <c r="F25" s="36"/>
      <c r="G25" s="25">
        <v>573958.73600000003</v>
      </c>
      <c r="H25" s="36"/>
      <c r="I25" s="25">
        <f>E25-G25</f>
        <v>-322468.696</v>
      </c>
      <c r="J25" s="37"/>
      <c r="K25" s="22">
        <f>IF(G25=0,"n/a",IF(AND(I25/G25&lt;1,I25/G25&gt;-1),I25/G25,"n/a"))</f>
        <v>-0.56183254260982274</v>
      </c>
      <c r="L25" s="37"/>
      <c r="M25" s="25">
        <v>617357.64</v>
      </c>
      <c r="N25" s="36"/>
      <c r="O25" s="25">
        <f>E25-M25</f>
        <v>-365867.6</v>
      </c>
      <c r="Q25" s="22">
        <f>IF(M25=0,"n/a",IF(AND(O25/M25&lt;1,O25/M25&gt;-1),O25/M25,"n/a"))</f>
        <v>-0.5926347651581666</v>
      </c>
      <c r="S25" s="26">
        <f>IF(E63=0,"n/a",E25/E63)</f>
        <v>0.16931627850298284</v>
      </c>
      <c r="T25" s="24"/>
      <c r="U25" s="26">
        <f>IF(G63=0,"n/a",G25/G63)</f>
        <v>0.14237340531562287</v>
      </c>
      <c r="V25" s="24"/>
      <c r="W25" s="26">
        <f>IF(M63=0,"n/a",M25/M63)</f>
        <v>0.12544477429973483</v>
      </c>
    </row>
    <row r="26" spans="2:23" x14ac:dyDescent="0.2">
      <c r="C26" s="7" t="s">
        <v>24</v>
      </c>
      <c r="E26" s="27">
        <v>703134.13</v>
      </c>
      <c r="F26" s="31"/>
      <c r="G26" s="27">
        <v>1403594.41</v>
      </c>
      <c r="H26" s="32"/>
      <c r="I26" s="27">
        <f>E26-G26</f>
        <v>-700460.27999999991</v>
      </c>
      <c r="J26" s="33"/>
      <c r="K26" s="28">
        <f>IF(G26=0,"n/a",IF(AND(I26/G26&lt;1,I26/G26&gt;-1),I26/G26,"n/a"))</f>
        <v>-0.49904749905636908</v>
      </c>
      <c r="L26" s="34"/>
      <c r="M26" s="27">
        <v>1234166.3600000001</v>
      </c>
      <c r="N26" s="35"/>
      <c r="O26" s="27">
        <f>E26-M26</f>
        <v>-531032.2300000001</v>
      </c>
      <c r="Q26" s="28">
        <f>IF(M26=0,"n/a",IF(AND(O26/M26&lt;1,O26/M26&gt;-1),O26/M26,"n/a"))</f>
        <v>-0.43027605289776338</v>
      </c>
      <c r="S26" s="29">
        <f>IF(E64=0,"n/a",E26/E64)</f>
        <v>5.9871596942618101E-2</v>
      </c>
      <c r="T26" s="24"/>
      <c r="U26" s="29">
        <f>IF(G64=0,"n/a",G26/G64)</f>
        <v>9.762956679663358E-2</v>
      </c>
      <c r="V26" s="24"/>
      <c r="W26" s="29">
        <f>IF(M64=0,"n/a",M26/M64)</f>
        <v>7.7726390107179952E-2</v>
      </c>
    </row>
    <row r="27" spans="2:23" ht="6.9" customHeight="1" x14ac:dyDescent="0.2">
      <c r="E27" s="25"/>
      <c r="F27" s="36"/>
      <c r="G27" s="25"/>
      <c r="H27" s="36"/>
      <c r="I27" s="25"/>
      <c r="J27" s="37"/>
      <c r="K27" s="30"/>
      <c r="L27" s="37"/>
      <c r="M27" s="25"/>
      <c r="N27" s="36"/>
      <c r="O27" s="25"/>
      <c r="Q27" s="30"/>
      <c r="S27" s="24"/>
      <c r="T27" s="24"/>
      <c r="U27" s="24"/>
      <c r="V27" s="24"/>
      <c r="W27" s="24"/>
    </row>
    <row r="28" spans="2:23" x14ac:dyDescent="0.2">
      <c r="C28" s="7" t="s">
        <v>25</v>
      </c>
      <c r="E28" s="27">
        <f>SUM(E25:E26)</f>
        <v>954624.17</v>
      </c>
      <c r="F28" s="31"/>
      <c r="G28" s="27">
        <f>SUM(G25:G26)</f>
        <v>1977553.1459999999</v>
      </c>
      <c r="H28" s="32"/>
      <c r="I28" s="27">
        <f>E28-G28</f>
        <v>-1022928.9759999999</v>
      </c>
      <c r="J28" s="33"/>
      <c r="K28" s="28">
        <f>IF(G28=0,"n/a",IF(AND(I28/G28&lt;1,I28/G28&gt;-1),I28/G28,"n/a"))</f>
        <v>-0.51727003042577135</v>
      </c>
      <c r="L28" s="34"/>
      <c r="M28" s="27">
        <f>SUM(M25:M26)</f>
        <v>1851524</v>
      </c>
      <c r="N28" s="35"/>
      <c r="O28" s="27">
        <f>E28-M28</f>
        <v>-896899.83</v>
      </c>
      <c r="Q28" s="28">
        <f>IF(M28=0,"n/a",IF(AND(O28/M28&lt;1,O28/M28&gt;-1),O28/M28,"n/a"))</f>
        <v>-0.48441166844178091</v>
      </c>
      <c r="S28" s="29">
        <f>IF(E66=0,"n/a",E28/E66)</f>
        <v>7.215950172049114E-2</v>
      </c>
      <c r="T28" s="24"/>
      <c r="U28" s="29">
        <f>IF(G66=0,"n/a",G28/G66)</f>
        <v>0.10742844010437363</v>
      </c>
      <c r="V28" s="24"/>
      <c r="W28" s="29">
        <f>IF(M66=0,"n/a",M28/M66)</f>
        <v>8.9016886498426373E-2</v>
      </c>
    </row>
    <row r="29" spans="2:23" ht="6.9" customHeight="1" x14ac:dyDescent="0.2">
      <c r="E29" s="25"/>
      <c r="F29" s="36"/>
      <c r="G29" s="25"/>
      <c r="H29" s="36"/>
      <c r="I29" s="25"/>
      <c r="J29" s="37"/>
      <c r="K29" s="30"/>
      <c r="L29" s="37"/>
      <c r="M29" s="25"/>
      <c r="N29" s="36"/>
      <c r="O29" s="25"/>
      <c r="Q29" s="30"/>
      <c r="S29" s="24"/>
      <c r="T29" s="24"/>
      <c r="U29" s="24"/>
      <c r="V29" s="24"/>
      <c r="W29" s="24"/>
    </row>
    <row r="30" spans="2:23" x14ac:dyDescent="0.2">
      <c r="C30" s="7" t="s">
        <v>26</v>
      </c>
      <c r="E30" s="25">
        <f>E22+E28</f>
        <v>106992863.25</v>
      </c>
      <c r="F30" s="36"/>
      <c r="G30" s="25">
        <f>G22+G28</f>
        <v>106446932.34899999</v>
      </c>
      <c r="H30" s="36"/>
      <c r="I30" s="25">
        <f>E30-G30</f>
        <v>545930.90100000799</v>
      </c>
      <c r="J30" s="37"/>
      <c r="K30" s="22">
        <f>IF(G30=0,"n/a",IF(AND(I30/G30&lt;1,I30/G30&gt;-1),I30/G30,"n/a"))</f>
        <v>5.1286672988386656E-3</v>
      </c>
      <c r="L30" s="37"/>
      <c r="M30" s="25">
        <f>M22+M28</f>
        <v>112941987.09</v>
      </c>
      <c r="N30" s="36"/>
      <c r="O30" s="25">
        <f>E30-M30</f>
        <v>-5949123.8400000036</v>
      </c>
      <c r="Q30" s="22">
        <f>IF(M30=0,"n/a",IF(AND(O30/M30&lt;1,O30/M30&gt;-1),O30/M30,"n/a"))</f>
        <v>-5.2674155938653086E-2</v>
      </c>
      <c r="S30" s="23">
        <f>IF(E68=0,"n/a",E30/E68)</f>
        <v>0.83474799332896676</v>
      </c>
      <c r="T30" s="24"/>
      <c r="U30" s="23">
        <f>IF(G68=0,"n/a",G30/G68)</f>
        <v>0.81027505226481789</v>
      </c>
      <c r="V30" s="24"/>
      <c r="W30" s="23">
        <f>IF(M68=0,"n/a",M30/M68)</f>
        <v>0.83794124596465946</v>
      </c>
    </row>
    <row r="31" spans="2:23" ht="6.9" customHeight="1" x14ac:dyDescent="0.2">
      <c r="E31" s="25"/>
      <c r="F31" s="36"/>
      <c r="G31" s="25"/>
      <c r="H31" s="36"/>
      <c r="I31" s="25"/>
      <c r="J31" s="37"/>
      <c r="K31" s="30"/>
      <c r="L31" s="37"/>
      <c r="M31" s="25"/>
      <c r="N31" s="36"/>
      <c r="O31" s="25"/>
      <c r="Q31" s="30"/>
      <c r="S31" s="38"/>
      <c r="T31" s="38"/>
      <c r="U31" s="38"/>
      <c r="V31" s="38"/>
      <c r="W31" s="38"/>
    </row>
    <row r="32" spans="2:23" x14ac:dyDescent="0.2">
      <c r="B32" s="7" t="s">
        <v>27</v>
      </c>
      <c r="E32" s="25">
        <v>-3907758.76</v>
      </c>
      <c r="F32" s="36"/>
      <c r="G32" s="25">
        <v>-5779563.6699999999</v>
      </c>
      <c r="H32" s="36"/>
      <c r="I32" s="25">
        <f>E32-G32</f>
        <v>1871804.9100000001</v>
      </c>
      <c r="J32" s="37"/>
      <c r="K32" s="22">
        <f>IF(G32=0,"n/a",IF(AND(I32/G32&lt;1,I32/G32&gt;-1),I32/G32,"n/a"))</f>
        <v>-0.3238661284615626</v>
      </c>
      <c r="L32" s="37"/>
      <c r="M32" s="25">
        <v>15391521.220000001</v>
      </c>
      <c r="N32" s="36"/>
      <c r="O32" s="25">
        <f>E32-M32</f>
        <v>-19299279.98</v>
      </c>
      <c r="Q32" s="22" t="str">
        <f>IF(M32=0,"n/a",IF(AND(O32/M32&lt;1,O32/M32&gt;-1),O32/M32,"n/a"))</f>
        <v>n/a</v>
      </c>
      <c r="S32" s="38"/>
      <c r="T32" s="38"/>
      <c r="U32" s="38"/>
      <c r="V32" s="38"/>
      <c r="W32" s="38"/>
    </row>
    <row r="33" spans="1:23" x14ac:dyDescent="0.2">
      <c r="B33" s="7" t="s">
        <v>28</v>
      </c>
      <c r="E33" s="27">
        <v>-1291120.6499999999</v>
      </c>
      <c r="F33" s="31"/>
      <c r="G33" s="27">
        <v>-2231321.338</v>
      </c>
      <c r="H33" s="32"/>
      <c r="I33" s="27">
        <f>E33-G33</f>
        <v>940200.68800000008</v>
      </c>
      <c r="J33" s="33"/>
      <c r="K33" s="28">
        <f>IF(G33=0,"n/a",IF(AND(I33/G33&lt;1,I33/G33&gt;-1),I33/G33,"n/a"))</f>
        <v>-0.42136498763675612</v>
      </c>
      <c r="L33" s="34"/>
      <c r="M33" s="27">
        <v>1115723.58</v>
      </c>
      <c r="N33" s="35"/>
      <c r="O33" s="27">
        <f>E33-M33</f>
        <v>-2406844.23</v>
      </c>
      <c r="Q33" s="28" t="str">
        <f>IF(M33=0,"n/a",IF(AND(O33/M33&lt;1,O33/M33&gt;-1),O33/M33,"n/a"))</f>
        <v>n/a</v>
      </c>
    </row>
    <row r="34" spans="1:23" ht="6.9" customHeight="1" x14ac:dyDescent="0.2">
      <c r="E34" s="39"/>
      <c r="F34" s="36"/>
      <c r="G34" s="39"/>
      <c r="H34" s="36"/>
      <c r="I34" s="25"/>
      <c r="J34" s="37"/>
      <c r="K34" s="40"/>
      <c r="L34" s="37"/>
      <c r="M34" s="39"/>
      <c r="N34" s="36"/>
      <c r="O34" s="39"/>
      <c r="Q34" s="40"/>
      <c r="S34" s="38"/>
      <c r="T34" s="38"/>
      <c r="U34" s="38"/>
      <c r="V34" s="38"/>
      <c r="W34" s="38"/>
    </row>
    <row r="35" spans="1:23" ht="12" thickBot="1" x14ac:dyDescent="0.25">
      <c r="C35" s="7" t="s">
        <v>29</v>
      </c>
      <c r="E35" s="41">
        <f>SUM(E30:E33)</f>
        <v>101793983.83999999</v>
      </c>
      <c r="F35" s="42"/>
      <c r="G35" s="41">
        <f>SUM(G30:G33)</f>
        <v>98436047.340999991</v>
      </c>
      <c r="H35" s="36"/>
      <c r="I35" s="41">
        <f>E35-G35</f>
        <v>3357936.498999998</v>
      </c>
      <c r="J35" s="37"/>
      <c r="K35" s="43">
        <f>IF(G35=0,"n/a",IF(AND(I35/G35&lt;1,I35/G35&gt;-1),I35/G35,"n/a"))</f>
        <v>3.4112874193002775E-2</v>
      </c>
      <c r="L35" s="37"/>
      <c r="M35" s="41">
        <f>SUM(M30:M33)</f>
        <v>129449231.89</v>
      </c>
      <c r="N35" s="36"/>
      <c r="O35" s="41">
        <f>E35-M35</f>
        <v>-27655248.050000012</v>
      </c>
      <c r="Q35" s="43">
        <f>IF(M35=0,"n/a",IF(AND(O35/M35&lt;1,O35/M35&gt;-1),O35/M35,"n/a"))</f>
        <v>-0.21363779179084019</v>
      </c>
    </row>
    <row r="36" spans="1:23" ht="12" thickTop="1" x14ac:dyDescent="0.2">
      <c r="E36" s="39"/>
      <c r="F36" s="36"/>
      <c r="G36" s="39"/>
      <c r="H36" s="20"/>
      <c r="I36" s="39"/>
      <c r="M36" s="39"/>
      <c r="N36" s="20"/>
      <c r="O36" s="39"/>
    </row>
    <row r="37" spans="1:23" x14ac:dyDescent="0.2">
      <c r="C37" s="7" t="s">
        <v>30</v>
      </c>
      <c r="E37" s="18">
        <v>5406719.5099999998</v>
      </c>
      <c r="F37" s="18"/>
      <c r="G37" s="18">
        <v>4825406.9800000004</v>
      </c>
      <c r="H37" s="44"/>
      <c r="I37" s="45"/>
      <c r="J37" s="44"/>
      <c r="K37" s="46"/>
      <c r="L37" s="44"/>
      <c r="M37" s="18">
        <v>6098476.3899999997</v>
      </c>
      <c r="N37" s="20"/>
      <c r="O37" s="39"/>
    </row>
    <row r="38" spans="1:23" x14ac:dyDescent="0.2">
      <c r="C38" s="7" t="s">
        <v>31</v>
      </c>
      <c r="E38" s="25">
        <v>1905635.19</v>
      </c>
      <c r="F38" s="39"/>
      <c r="G38" s="25">
        <v>1824670.3389999999</v>
      </c>
      <c r="H38" s="20"/>
      <c r="I38" s="39"/>
      <c r="M38" s="25">
        <v>2187054.7599999998</v>
      </c>
      <c r="N38" s="20"/>
      <c r="O38" s="39"/>
    </row>
    <row r="39" spans="1:23" x14ac:dyDescent="0.2">
      <c r="C39" s="7" t="s">
        <v>32</v>
      </c>
      <c r="E39" s="25">
        <v>653904.72</v>
      </c>
      <c r="F39" s="20"/>
      <c r="G39" s="25">
        <v>781660.17799999996</v>
      </c>
      <c r="H39" s="20"/>
      <c r="I39" s="39"/>
      <c r="M39" s="25">
        <v>877634.34</v>
      </c>
      <c r="N39" s="20"/>
      <c r="O39" s="39"/>
    </row>
    <row r="40" spans="1:23" x14ac:dyDescent="0.2">
      <c r="C40" s="7" t="s">
        <v>33</v>
      </c>
      <c r="E40" s="25">
        <v>-353977.58</v>
      </c>
      <c r="F40" s="20"/>
      <c r="G40" s="25">
        <v>-368987.24200000003</v>
      </c>
      <c r="H40" s="20"/>
      <c r="I40" s="39"/>
      <c r="M40" s="25">
        <v>-462509.47</v>
      </c>
      <c r="N40" s="20"/>
      <c r="O40" s="39"/>
    </row>
    <row r="41" spans="1:23" x14ac:dyDescent="0.2">
      <c r="C41" s="7" t="s">
        <v>34</v>
      </c>
      <c r="E41" s="25">
        <v>2886630.89</v>
      </c>
      <c r="F41" s="20"/>
      <c r="G41" s="25">
        <v>2813650.2429999998</v>
      </c>
      <c r="H41" s="20"/>
      <c r="I41" s="39"/>
      <c r="K41" s="47"/>
      <c r="M41" s="25">
        <v>3332666</v>
      </c>
      <c r="N41" s="20"/>
      <c r="O41" s="39"/>
    </row>
    <row r="42" spans="1:23" x14ac:dyDescent="0.2">
      <c r="C42" s="7" t="s">
        <v>35</v>
      </c>
      <c r="E42" s="25">
        <v>-112.56</v>
      </c>
      <c r="F42" s="20"/>
      <c r="G42" s="48">
        <v>0</v>
      </c>
      <c r="H42" s="20"/>
      <c r="I42" s="39"/>
      <c r="K42" s="47"/>
      <c r="M42" s="25">
        <v>-187108.12</v>
      </c>
      <c r="N42" s="20"/>
      <c r="O42" s="39"/>
    </row>
    <row r="43" spans="1:23" x14ac:dyDescent="0.2">
      <c r="C43" s="7" t="s">
        <v>36</v>
      </c>
      <c r="E43" s="25">
        <v>0</v>
      </c>
      <c r="F43" s="20"/>
      <c r="G43" s="48">
        <v>0</v>
      </c>
      <c r="H43" s="20"/>
      <c r="I43" s="39"/>
      <c r="K43" s="47"/>
      <c r="M43" s="25">
        <v>7521783.3099999996</v>
      </c>
      <c r="N43" s="20"/>
      <c r="O43" s="39"/>
    </row>
    <row r="44" spans="1:23" x14ac:dyDescent="0.2">
      <c r="C44" s="7" t="s">
        <v>37</v>
      </c>
      <c r="E44" s="25">
        <v>651676.56000000006</v>
      </c>
      <c r="F44" s="20"/>
      <c r="G44" s="25">
        <v>648358.71499999997</v>
      </c>
      <c r="H44" s="20"/>
      <c r="I44" s="39"/>
      <c r="K44" s="47"/>
      <c r="M44" s="25">
        <v>1679065.36</v>
      </c>
      <c r="N44" s="20"/>
      <c r="O44" s="39"/>
    </row>
    <row r="45" spans="1:23" x14ac:dyDescent="0.2">
      <c r="E45" s="50"/>
      <c r="F45" s="20"/>
      <c r="G45" s="20"/>
      <c r="H45" s="20"/>
      <c r="I45" s="20"/>
      <c r="M45" s="20"/>
      <c r="N45" s="20"/>
      <c r="O45" s="20"/>
    </row>
    <row r="46" spans="1:23" ht="13.2" x14ac:dyDescent="0.25">
      <c r="A46" s="4" t="s">
        <v>38</v>
      </c>
      <c r="E46" s="50"/>
      <c r="F46" s="20"/>
      <c r="G46" s="20"/>
      <c r="H46" s="20"/>
      <c r="I46" s="20"/>
      <c r="M46" s="20"/>
      <c r="N46" s="20"/>
      <c r="O46" s="20"/>
    </row>
    <row r="47" spans="1:23" ht="12" x14ac:dyDescent="0.25">
      <c r="B47" s="17" t="s">
        <v>39</v>
      </c>
      <c r="E47" s="50"/>
      <c r="F47" s="20"/>
      <c r="G47" s="20"/>
      <c r="H47" s="20"/>
      <c r="I47" s="20"/>
      <c r="M47" s="20"/>
      <c r="N47" s="20"/>
      <c r="O47" s="20"/>
    </row>
    <row r="48" spans="1:23" x14ac:dyDescent="0.2">
      <c r="C48" s="7" t="s">
        <v>13</v>
      </c>
      <c r="E48" s="50">
        <v>73287214</v>
      </c>
      <c r="F48" s="20"/>
      <c r="G48" s="50">
        <v>70378246</v>
      </c>
      <c r="H48" s="51"/>
      <c r="I48" s="50">
        <f>E48-G48</f>
        <v>2908968</v>
      </c>
      <c r="K48" s="22">
        <f>IF(G48=0,"n/a",IF(AND(I48/G48&lt;1,I48/G48&gt;-1),I48/G48,"n/a"))</f>
        <v>4.1333340418856133E-2</v>
      </c>
      <c r="M48" s="50">
        <v>74341534</v>
      </c>
      <c r="N48" s="51"/>
      <c r="O48" s="50">
        <f>E48-M48</f>
        <v>-1054320</v>
      </c>
      <c r="Q48" s="22">
        <f>IF(M48=0,"n/a",IF(AND(O48/M48&lt;1,O48/M48&gt;-1),O48/M48,"n/a"))</f>
        <v>-1.4182112518689755E-2</v>
      </c>
    </row>
    <row r="49" spans="2:23" x14ac:dyDescent="0.2">
      <c r="C49" s="7" t="s">
        <v>14</v>
      </c>
      <c r="E49" s="50">
        <v>31992874</v>
      </c>
      <c r="F49" s="20"/>
      <c r="G49" s="50">
        <v>29648534</v>
      </c>
      <c r="H49" s="51"/>
      <c r="I49" s="50">
        <f>E49-G49</f>
        <v>2344340</v>
      </c>
      <c r="K49" s="22">
        <f>IF(G49=0,"n/a",IF(AND(I49/G49&lt;1,I49/G49&gt;-1),I49/G49,"n/a"))</f>
        <v>7.9071025906373646E-2</v>
      </c>
      <c r="M49" s="50">
        <v>31997256</v>
      </c>
      <c r="N49" s="51"/>
      <c r="O49" s="50">
        <f>E49-M49</f>
        <v>-4382</v>
      </c>
      <c r="Q49" s="22">
        <f>IF(M49=0,"n/a",IF(AND(O49/M49&lt;1,O49/M49&gt;-1),O49/M49,"n/a"))</f>
        <v>-1.3694924339762135E-4</v>
      </c>
    </row>
    <row r="50" spans="2:23" x14ac:dyDescent="0.2">
      <c r="C50" s="7" t="s">
        <v>15</v>
      </c>
      <c r="E50" s="52">
        <v>2405605</v>
      </c>
      <c r="F50" s="20"/>
      <c r="G50" s="52">
        <v>2379719</v>
      </c>
      <c r="H50" s="51"/>
      <c r="I50" s="52">
        <f>E50-G50</f>
        <v>25886</v>
      </c>
      <c r="K50" s="28">
        <f>IF(G50=0,"n/a",IF(AND(I50/G50&lt;1,I50/G50&gt;-1),I50/G50,"n/a"))</f>
        <v>1.0877754894590495E-2</v>
      </c>
      <c r="M50" s="52">
        <v>2682036</v>
      </c>
      <c r="N50" s="51"/>
      <c r="O50" s="52">
        <f>E50-M50</f>
        <v>-276431</v>
      </c>
      <c r="Q50" s="28">
        <f>IF(M50=0,"n/a",IF(AND(O50/M50&lt;1,O50/M50&gt;-1),O50/M50,"n/a"))</f>
        <v>-0.10306759491669762</v>
      </c>
    </row>
    <row r="51" spans="2:23" ht="6.9" customHeight="1" x14ac:dyDescent="0.2">
      <c r="E51" s="50"/>
      <c r="F51" s="20"/>
      <c r="G51" s="50"/>
      <c r="H51" s="20"/>
      <c r="I51" s="50"/>
      <c r="K51" s="30"/>
      <c r="M51" s="50"/>
      <c r="N51" s="20"/>
      <c r="O51" s="50"/>
      <c r="Q51" s="30"/>
      <c r="S51" s="38"/>
      <c r="T51" s="38"/>
      <c r="U51" s="38"/>
      <c r="V51" s="38"/>
      <c r="W51" s="38"/>
    </row>
    <row r="52" spans="2:23" x14ac:dyDescent="0.2">
      <c r="C52" s="7" t="s">
        <v>16</v>
      </c>
      <c r="E52" s="50">
        <f>SUM(E48:E50)</f>
        <v>107685693</v>
      </c>
      <c r="F52" s="20"/>
      <c r="G52" s="50">
        <f>SUM(G48:G50)</f>
        <v>102406499</v>
      </c>
      <c r="H52" s="51"/>
      <c r="I52" s="50">
        <f>E52-G52</f>
        <v>5279194</v>
      </c>
      <c r="K52" s="22">
        <f>IF(G52=0,"n/a",IF(AND(I52/G52&lt;1,I52/G52&gt;-1),I52/G52,"n/a"))</f>
        <v>5.1551357106739873E-2</v>
      </c>
      <c r="M52" s="50">
        <f>SUM(M48:M50)</f>
        <v>109020826</v>
      </c>
      <c r="N52" s="51"/>
      <c r="O52" s="50">
        <f>E52-M52</f>
        <v>-1335133</v>
      </c>
      <c r="Q52" s="22">
        <f>IF(M52=0,"n/a",IF(AND(O52/M52&lt;1,O52/M52&gt;-1),O52/M52,"n/a"))</f>
        <v>-1.2246586720962837E-2</v>
      </c>
    </row>
    <row r="53" spans="2:23" ht="6.9" customHeight="1" x14ac:dyDescent="0.2">
      <c r="E53" s="50"/>
      <c r="F53" s="20"/>
      <c r="G53" s="50"/>
      <c r="H53" s="20"/>
      <c r="I53" s="50"/>
      <c r="K53" s="30"/>
      <c r="M53" s="50"/>
      <c r="N53" s="20"/>
      <c r="O53" s="50"/>
      <c r="Q53" s="30"/>
      <c r="S53" s="38"/>
      <c r="T53" s="38"/>
      <c r="U53" s="38"/>
      <c r="V53" s="38"/>
      <c r="W53" s="38"/>
    </row>
    <row r="54" spans="2:23" ht="12" x14ac:dyDescent="0.25">
      <c r="B54" s="17" t="s">
        <v>40</v>
      </c>
      <c r="E54" s="50"/>
      <c r="F54" s="20"/>
      <c r="G54" s="50"/>
      <c r="H54" s="51"/>
      <c r="I54" s="50"/>
      <c r="K54" s="30"/>
      <c r="M54" s="50"/>
      <c r="N54" s="51"/>
      <c r="O54" s="50"/>
      <c r="Q54" s="30"/>
    </row>
    <row r="55" spans="2:23" x14ac:dyDescent="0.2">
      <c r="C55" s="7" t="s">
        <v>18</v>
      </c>
      <c r="E55" s="50">
        <v>7105334</v>
      </c>
      <c r="F55" s="20"/>
      <c r="G55" s="50">
        <v>5193892</v>
      </c>
      <c r="H55" s="51"/>
      <c r="I55" s="50">
        <f>E55-G55</f>
        <v>1911442</v>
      </c>
      <c r="K55" s="22">
        <f>IF(G55=0,"n/a",IF(AND(I55/G55&lt;1,I55/G55&gt;-1),I55/G55,"n/a"))</f>
        <v>0.36801727875743279</v>
      </c>
      <c r="M55" s="50">
        <v>4895462</v>
      </c>
      <c r="N55" s="51"/>
      <c r="O55" s="50">
        <f t="shared" ref="O55:O60" si="0">E55-M55</f>
        <v>2209872</v>
      </c>
      <c r="Q55" s="22">
        <f>IF(M55=0,"n/a",IF(AND(O55/M55&lt;1,O55/M55&gt;-1),O55/M55,"n/a"))</f>
        <v>0.4514123488242785</v>
      </c>
    </row>
    <row r="56" spans="2:23" x14ac:dyDescent="0.2">
      <c r="C56" s="7" t="s">
        <v>19</v>
      </c>
      <c r="E56" s="52">
        <v>153460</v>
      </c>
      <c r="F56" s="20"/>
      <c r="G56" s="52">
        <v>5362868</v>
      </c>
      <c r="H56" s="51"/>
      <c r="I56" s="52">
        <f>E56-G56</f>
        <v>-5209408</v>
      </c>
      <c r="K56" s="28">
        <f>IF(G56=0,"n/a",IF(AND(I56/G56&lt;1,I56/G56&gt;-1),I56/G56,"n/a"))</f>
        <v>-0.97138471429839401</v>
      </c>
      <c r="M56" s="52">
        <v>69109</v>
      </c>
      <c r="N56" s="51"/>
      <c r="O56" s="52">
        <f t="shared" si="0"/>
        <v>84351</v>
      </c>
      <c r="Q56" s="28" t="str">
        <f>IF(M56=0,"n/a",IF(AND(O56/M56&lt;1,O56/M56&gt;-1),O56/M56,"n/a"))</f>
        <v>n/a</v>
      </c>
    </row>
    <row r="57" spans="2:23" ht="6.9" customHeight="1" x14ac:dyDescent="0.2">
      <c r="E57" s="50"/>
      <c r="F57" s="20"/>
      <c r="G57" s="50"/>
      <c r="H57" s="20"/>
      <c r="I57" s="50"/>
      <c r="K57" s="30"/>
      <c r="M57" s="50"/>
      <c r="N57" s="20"/>
      <c r="O57" s="50"/>
      <c r="Q57" s="30"/>
      <c r="S57" s="38"/>
      <c r="T57" s="38"/>
      <c r="U57" s="38"/>
      <c r="V57" s="38"/>
      <c r="W57" s="38"/>
    </row>
    <row r="58" spans="2:23" x14ac:dyDescent="0.2">
      <c r="C58" s="7" t="s">
        <v>20</v>
      </c>
      <c r="E58" s="52">
        <f>SUM(E55:E56)</f>
        <v>7258794</v>
      </c>
      <c r="F58" s="20"/>
      <c r="G58" s="52">
        <f>SUM(G55:G56)</f>
        <v>10556760</v>
      </c>
      <c r="H58" s="51"/>
      <c r="I58" s="52">
        <f>E58-G58</f>
        <v>-3297966</v>
      </c>
      <c r="K58" s="28">
        <f>IF(G58=0,"n/a",IF(AND(I58/G58&lt;1,I58/G58&gt;-1),I58/G58,"n/a"))</f>
        <v>-0.31240323735691633</v>
      </c>
      <c r="M58" s="52">
        <f>SUM(M55:M56)</f>
        <v>4964571</v>
      </c>
      <c r="N58" s="51"/>
      <c r="O58" s="52">
        <f t="shared" si="0"/>
        <v>2294223</v>
      </c>
      <c r="Q58" s="28">
        <f>IF(M58=0,"n/a",IF(AND(O58/M58&lt;1,O58/M58&gt;-1),O58/M58,"n/a"))</f>
        <v>0.46211908340116398</v>
      </c>
    </row>
    <row r="59" spans="2:23" ht="6.9" customHeight="1" x14ac:dyDescent="0.2">
      <c r="E59" s="50"/>
      <c r="F59" s="20"/>
      <c r="G59" s="50"/>
      <c r="H59" s="20"/>
      <c r="I59" s="50"/>
      <c r="K59" s="30"/>
      <c r="M59" s="50"/>
      <c r="N59" s="20"/>
      <c r="O59" s="50"/>
      <c r="Q59" s="30"/>
      <c r="S59" s="38"/>
      <c r="T59" s="38"/>
      <c r="U59" s="38"/>
      <c r="V59" s="38"/>
      <c r="W59" s="38"/>
    </row>
    <row r="60" spans="2:23" x14ac:dyDescent="0.2">
      <c r="C60" s="7" t="s">
        <v>41</v>
      </c>
      <c r="E60" s="50">
        <f>E52+E58</f>
        <v>114944487</v>
      </c>
      <c r="F60" s="20"/>
      <c r="G60" s="50">
        <f>G52+G58</f>
        <v>112963259</v>
      </c>
      <c r="H60" s="51"/>
      <c r="I60" s="50">
        <f>E60-G60</f>
        <v>1981228</v>
      </c>
      <c r="K60" s="22">
        <f>IF(G60=0,"n/a",IF(AND(I60/G60&lt;1,I60/G60&gt;-1),I60/G60,"n/a"))</f>
        <v>1.7538693709252845E-2</v>
      </c>
      <c r="M60" s="50">
        <f>M52+M58</f>
        <v>113985397</v>
      </c>
      <c r="N60" s="51"/>
      <c r="O60" s="50">
        <f t="shared" si="0"/>
        <v>959090</v>
      </c>
      <c r="Q60" s="22">
        <f>IF(M60=0,"n/a",IF(AND(O60/M60&lt;1,O60/M60&gt;-1),O60/M60,"n/a"))</f>
        <v>8.4141479982738493E-3</v>
      </c>
    </row>
    <row r="61" spans="2:23" ht="6.9" customHeight="1" x14ac:dyDescent="0.2">
      <c r="E61" s="50"/>
      <c r="F61" s="20"/>
      <c r="G61" s="50"/>
      <c r="H61" s="20"/>
      <c r="I61" s="50"/>
      <c r="K61" s="30"/>
      <c r="M61" s="50"/>
      <c r="N61" s="20"/>
      <c r="O61" s="50"/>
      <c r="Q61" s="30"/>
      <c r="S61" s="38"/>
      <c r="T61" s="38"/>
      <c r="U61" s="38"/>
      <c r="V61" s="38"/>
      <c r="W61" s="38"/>
    </row>
    <row r="62" spans="2:23" ht="12" x14ac:dyDescent="0.25">
      <c r="B62" s="17" t="s">
        <v>42</v>
      </c>
      <c r="E62" s="50"/>
      <c r="F62" s="20"/>
      <c r="G62" s="50"/>
      <c r="H62" s="51"/>
      <c r="I62" s="50"/>
      <c r="K62" s="30"/>
      <c r="M62" s="50"/>
      <c r="N62" s="51"/>
      <c r="O62" s="50"/>
      <c r="Q62" s="30"/>
    </row>
    <row r="63" spans="2:23" x14ac:dyDescent="0.2">
      <c r="C63" s="7" t="s">
        <v>23</v>
      </c>
      <c r="E63" s="50">
        <v>1485327</v>
      </c>
      <c r="F63" s="20"/>
      <c r="G63" s="50">
        <v>4031362</v>
      </c>
      <c r="H63" s="51"/>
      <c r="I63" s="50">
        <f>E63-G63</f>
        <v>-2546035</v>
      </c>
      <c r="K63" s="22">
        <f>IF(G63=0,"n/a",IF(AND(I63/G63&lt;1,I63/G63&gt;-1),I63/G63,"n/a"))</f>
        <v>-0.63155702712879669</v>
      </c>
      <c r="M63" s="50">
        <v>4921350</v>
      </c>
      <c r="N63" s="51"/>
      <c r="O63" s="50">
        <f t="shared" ref="O63:O68" si="1">E63-M63</f>
        <v>-3436023</v>
      </c>
      <c r="Q63" s="22">
        <f>IF(M63=0,"n/a",IF(AND(O63/M63&lt;1,O63/M63&gt;-1),O63/M63,"n/a"))</f>
        <v>-0.69818708281264286</v>
      </c>
    </row>
    <row r="64" spans="2:23" x14ac:dyDescent="0.2">
      <c r="C64" s="7" t="s">
        <v>24</v>
      </c>
      <c r="E64" s="52">
        <v>11744035</v>
      </c>
      <c r="F64" s="20"/>
      <c r="G64" s="52">
        <v>14376735</v>
      </c>
      <c r="H64" s="51"/>
      <c r="I64" s="52">
        <f>E64-G64</f>
        <v>-2632700</v>
      </c>
      <c r="K64" s="28">
        <f>IF(G64=0,"n/a",IF(AND(I64/G64&lt;1,I64/G64&gt;-1),I64/G64,"n/a"))</f>
        <v>-0.18312224576720654</v>
      </c>
      <c r="M64" s="52">
        <v>15878344</v>
      </c>
      <c r="N64" s="51"/>
      <c r="O64" s="52">
        <f t="shared" si="1"/>
        <v>-4134309</v>
      </c>
      <c r="Q64" s="28">
        <f>IF(M64=0,"n/a",IF(AND(O64/M64&lt;1,O64/M64&gt;-1),O64/M64,"n/a"))</f>
        <v>-0.26037406671627722</v>
      </c>
    </row>
    <row r="65" spans="1:23" ht="6.9" customHeight="1" x14ac:dyDescent="0.2">
      <c r="E65" s="50"/>
      <c r="F65" s="20"/>
      <c r="G65" s="50"/>
      <c r="H65" s="20"/>
      <c r="I65" s="50"/>
      <c r="K65" s="30"/>
      <c r="M65" s="50"/>
      <c r="N65" s="20"/>
      <c r="O65" s="50"/>
      <c r="Q65" s="30"/>
      <c r="S65" s="38"/>
      <c r="T65" s="38"/>
      <c r="U65" s="38"/>
      <c r="V65" s="38"/>
      <c r="W65" s="38"/>
    </row>
    <row r="66" spans="1:23" x14ac:dyDescent="0.2">
      <c r="C66" s="7" t="s">
        <v>25</v>
      </c>
      <c r="E66" s="52">
        <f>SUM(E63:E64)</f>
        <v>13229362</v>
      </c>
      <c r="F66" s="20"/>
      <c r="G66" s="52">
        <f>SUM(G63:G64)</f>
        <v>18408097</v>
      </c>
      <c r="H66" s="51"/>
      <c r="I66" s="52">
        <f>E66-G66</f>
        <v>-5178735</v>
      </c>
      <c r="K66" s="28">
        <f>IF(G66=0,"n/a",IF(AND(I66/G66&lt;1,I66/G66&gt;-1),I66/G66,"n/a"))</f>
        <v>-0.28132918899764597</v>
      </c>
      <c r="M66" s="52">
        <f>SUM(M63:M64)</f>
        <v>20799694</v>
      </c>
      <c r="N66" s="51"/>
      <c r="O66" s="52">
        <f t="shared" si="1"/>
        <v>-7570332</v>
      </c>
      <c r="Q66" s="28">
        <f>IF(M66=0,"n/a",IF(AND(O66/M66&lt;1,O66/M66&gt;-1),O66/M66,"n/a"))</f>
        <v>-0.36396362369561785</v>
      </c>
    </row>
    <row r="67" spans="1:23" ht="6.9" customHeight="1" x14ac:dyDescent="0.2">
      <c r="E67" s="50"/>
      <c r="F67" s="20"/>
      <c r="G67" s="50"/>
      <c r="H67" s="20"/>
      <c r="I67" s="50"/>
      <c r="K67" s="30"/>
      <c r="M67" s="50"/>
      <c r="N67" s="20"/>
      <c r="O67" s="50"/>
      <c r="Q67" s="30"/>
      <c r="S67" s="38"/>
      <c r="T67" s="38"/>
      <c r="U67" s="38"/>
      <c r="V67" s="38"/>
      <c r="W67" s="38"/>
    </row>
    <row r="68" spans="1:23" ht="12" thickBot="1" x14ac:dyDescent="0.25">
      <c r="C68" s="7" t="s">
        <v>43</v>
      </c>
      <c r="E68" s="53">
        <f>E60+E66</f>
        <v>128173849</v>
      </c>
      <c r="F68" s="20"/>
      <c r="G68" s="53">
        <f>G60+G66</f>
        <v>131371356</v>
      </c>
      <c r="H68" s="51"/>
      <c r="I68" s="53">
        <f>E68-G68</f>
        <v>-3197507</v>
      </c>
      <c r="K68" s="43">
        <f>IF(G68=0,"n/a",IF(AND(I68/G68&lt;1,I68/G68&gt;-1),I68/G68,"n/a"))</f>
        <v>-2.4339453419358784E-2</v>
      </c>
      <c r="M68" s="53">
        <f>M60+M66</f>
        <v>134785091</v>
      </c>
      <c r="N68" s="51"/>
      <c r="O68" s="53">
        <f t="shared" si="1"/>
        <v>-6611242</v>
      </c>
      <c r="Q68" s="43">
        <f>IF(M68=0,"n/a",IF(AND(O68/M68&lt;1,O68/M68&gt;-1),O68/M68,"n/a"))</f>
        <v>-4.9050246959435592E-2</v>
      </c>
    </row>
    <row r="69" spans="1:23" ht="12" thickTop="1" x14ac:dyDescent="0.2"/>
    <row r="70" spans="1:23" ht="13.2" x14ac:dyDescent="0.25">
      <c r="A70" s="7" t="s">
        <v>3</v>
      </c>
      <c r="C70" s="54" t="s">
        <v>44</v>
      </c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</row>
    <row r="71" spans="1:23" x14ac:dyDescent="0.2">
      <c r="A71" s="7" t="s">
        <v>3</v>
      </c>
    </row>
    <row r="72" spans="1:23" x14ac:dyDescent="0.2">
      <c r="A72" s="7" t="s">
        <v>3</v>
      </c>
    </row>
    <row r="73" spans="1:23" x14ac:dyDescent="0.2">
      <c r="A73" s="7" t="s">
        <v>3</v>
      </c>
    </row>
    <row r="74" spans="1:23" x14ac:dyDescent="0.2">
      <c r="A74" s="7" t="s">
        <v>3</v>
      </c>
    </row>
    <row r="75" spans="1:23" x14ac:dyDescent="0.2">
      <c r="A75" s="7" t="s">
        <v>3</v>
      </c>
    </row>
    <row r="76" spans="1:23" x14ac:dyDescent="0.2">
      <c r="A76" s="7" t="s">
        <v>3</v>
      </c>
    </row>
    <row r="77" spans="1:23" x14ac:dyDescent="0.2">
      <c r="A77" s="7" t="s">
        <v>3</v>
      </c>
    </row>
    <row r="78" spans="1:23" x14ac:dyDescent="0.2">
      <c r="A78" s="7" t="s">
        <v>3</v>
      </c>
    </row>
    <row r="79" spans="1:23" x14ac:dyDescent="0.2">
      <c r="A79" s="7" t="s">
        <v>3</v>
      </c>
    </row>
    <row r="80" spans="1:23" x14ac:dyDescent="0.2">
      <c r="A80" s="7" t="s">
        <v>3</v>
      </c>
    </row>
    <row r="81" spans="1:1" x14ac:dyDescent="0.2">
      <c r="A81" s="7" t="s">
        <v>3</v>
      </c>
    </row>
    <row r="82" spans="1:1" x14ac:dyDescent="0.2">
      <c r="A82" s="7" t="s">
        <v>3</v>
      </c>
    </row>
    <row r="83" spans="1:1" x14ac:dyDescent="0.2">
      <c r="A83" s="7" t="s">
        <v>3</v>
      </c>
    </row>
    <row r="84" spans="1:1" x14ac:dyDescent="0.2">
      <c r="A84" s="7" t="s">
        <v>3</v>
      </c>
    </row>
  </sheetData>
  <mergeCells count="8">
    <mergeCell ref="S6:W6"/>
    <mergeCell ref="C70:T70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74" orientation="landscape" r:id="rId1"/>
  <headerFooter alignWithMargins="0">
    <oddFooter>&amp;C6a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4"/>
  <sheetViews>
    <sheetView tabSelected="1" zoomScaleNormal="100" zoomScaleSheetLayoutView="100" workbookViewId="0">
      <pane xSplit="4" ySplit="8" topLeftCell="E42" activePane="bottomRight" state="frozen"/>
      <selection activeCell="C41" sqref="C41:C44"/>
      <selection pane="topRight" activeCell="C41" sqref="C41:C44"/>
      <selection pane="bottomLeft" activeCell="C41" sqref="C41:C44"/>
      <selection pane="bottomRight" activeCell="Q72" sqref="Q72"/>
    </sheetView>
  </sheetViews>
  <sheetFormatPr defaultColWidth="9.109375" defaultRowHeight="11.4" x14ac:dyDescent="0.2"/>
  <cols>
    <col min="1" max="2" width="1.6640625" style="7" customWidth="1"/>
    <col min="3" max="3" width="9.109375" style="7"/>
    <col min="4" max="4" width="23.88671875" style="7" customWidth="1"/>
    <col min="5" max="5" width="16.6640625" style="7" customWidth="1"/>
    <col min="6" max="6" width="0.88671875" style="7" customWidth="1"/>
    <col min="7" max="7" width="16.6640625" style="7" customWidth="1"/>
    <col min="8" max="8" width="0.88671875" style="7" customWidth="1"/>
    <col min="9" max="9" width="16.6640625" style="7" customWidth="1"/>
    <col min="10" max="10" width="0.88671875" style="7" customWidth="1"/>
    <col min="11" max="11" width="7.6640625" style="8" customWidth="1"/>
    <col min="12" max="12" width="0.88671875" style="7" customWidth="1"/>
    <col min="13" max="13" width="16.6640625" style="7" customWidth="1"/>
    <col min="14" max="14" width="0.88671875" style="7" customWidth="1"/>
    <col min="15" max="15" width="16.6640625" style="7" customWidth="1"/>
    <col min="16" max="16" width="0.88671875" style="7" customWidth="1"/>
    <col min="17" max="17" width="7.6640625" style="8" customWidth="1"/>
    <col min="18" max="18" width="0.88671875" style="7" customWidth="1"/>
    <col min="19" max="19" width="10.6640625" style="8" customWidth="1"/>
    <col min="20" max="20" width="0.88671875" style="8" customWidth="1"/>
    <col min="21" max="21" width="7.6640625" style="8" hidden="1" customWidth="1"/>
    <col min="22" max="22" width="0.88671875" style="8" hidden="1" customWidth="1"/>
    <col min="23" max="23" width="10.6640625" style="8" customWidth="1"/>
    <col min="24" max="16384" width="9.109375" style="7"/>
  </cols>
  <sheetData>
    <row r="1" spans="1:23" s="1" customFormat="1" ht="13.8" x14ac:dyDescent="0.25">
      <c r="E1" s="2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3"/>
      <c r="T1" s="3"/>
      <c r="U1" s="3"/>
      <c r="V1" s="3"/>
      <c r="W1" s="3"/>
    </row>
    <row r="2" spans="1:23" s="1" customFormat="1" ht="13.8" x14ac:dyDescent="0.25">
      <c r="E2" s="2" t="s">
        <v>1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S2" s="3"/>
      <c r="T2" s="3"/>
      <c r="U2" s="3"/>
      <c r="V2" s="3"/>
      <c r="W2" s="3"/>
    </row>
    <row r="3" spans="1:23" s="1" customFormat="1" ht="13.8" x14ac:dyDescent="0.25">
      <c r="E3" s="2" t="s">
        <v>48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S3" s="3"/>
      <c r="T3" s="3"/>
      <c r="U3" s="3"/>
      <c r="V3" s="3"/>
      <c r="W3" s="3"/>
    </row>
    <row r="4" spans="1:23" s="4" customFormat="1" ht="13.2" x14ac:dyDescent="0.25">
      <c r="E4" s="5" t="s">
        <v>2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S4" s="6"/>
      <c r="T4" s="6"/>
      <c r="U4" s="6"/>
      <c r="V4" s="6"/>
      <c r="W4" s="6"/>
    </row>
    <row r="5" spans="1:23" x14ac:dyDescent="0.2">
      <c r="A5" s="7" t="s">
        <v>3</v>
      </c>
    </row>
    <row r="6" spans="1:23" s="9" customFormat="1" ht="13.2" x14ac:dyDescent="0.25">
      <c r="A6" s="9" t="s">
        <v>3</v>
      </c>
      <c r="I6" s="10" t="s">
        <v>4</v>
      </c>
      <c r="J6" s="10"/>
      <c r="K6" s="10"/>
      <c r="O6" s="10" t="s">
        <v>5</v>
      </c>
      <c r="P6" s="10"/>
      <c r="Q6" s="10"/>
      <c r="S6" s="11" t="s">
        <v>6</v>
      </c>
      <c r="T6" s="11"/>
      <c r="U6" s="11"/>
      <c r="V6" s="11"/>
      <c r="W6" s="11"/>
    </row>
    <row r="7" spans="1:23" s="9" customFormat="1" ht="13.2" x14ac:dyDescent="0.25">
      <c r="E7" s="12" t="s">
        <v>7</v>
      </c>
      <c r="G7" s="12"/>
      <c r="I7" s="12"/>
      <c r="K7" s="13"/>
      <c r="M7" s="12" t="s">
        <v>7</v>
      </c>
      <c r="O7" s="12"/>
      <c r="Q7" s="13"/>
      <c r="S7" s="13"/>
      <c r="T7" s="14"/>
      <c r="U7" s="13"/>
      <c r="V7" s="14"/>
      <c r="W7" s="13"/>
    </row>
    <row r="8" spans="1:23" s="9" customFormat="1" ht="13.2" x14ac:dyDescent="0.25">
      <c r="A8" s="4" t="s">
        <v>8</v>
      </c>
      <c r="E8" s="15">
        <v>2018</v>
      </c>
      <c r="G8" s="15" t="s">
        <v>9</v>
      </c>
      <c r="I8" s="15" t="s">
        <v>10</v>
      </c>
      <c r="K8" s="16" t="s">
        <v>11</v>
      </c>
      <c r="M8" s="15">
        <v>2017</v>
      </c>
      <c r="O8" s="15" t="s">
        <v>10</v>
      </c>
      <c r="Q8" s="16" t="s">
        <v>11</v>
      </c>
      <c r="S8" s="15">
        <v>2018</v>
      </c>
      <c r="T8" s="14"/>
      <c r="U8" s="16" t="s">
        <v>9</v>
      </c>
      <c r="V8" s="14"/>
      <c r="W8" s="15">
        <v>2017</v>
      </c>
    </row>
    <row r="9" spans="1:23" ht="12" x14ac:dyDescent="0.25">
      <c r="B9" s="17" t="s">
        <v>12</v>
      </c>
    </row>
    <row r="10" spans="1:23" x14ac:dyDescent="0.2">
      <c r="C10" s="7" t="s">
        <v>13</v>
      </c>
      <c r="E10" s="45">
        <v>647250023.38999999</v>
      </c>
      <c r="F10" s="44"/>
      <c r="G10" s="45">
        <v>714750453.75999999</v>
      </c>
      <c r="H10" s="44"/>
      <c r="I10" s="45">
        <f>E10-G10</f>
        <v>-67500430.370000005</v>
      </c>
      <c r="J10" s="44"/>
      <c r="K10" s="56">
        <f>IF(G10=0,"n/a",IF(AND(I10/G10&lt;1,I10/G10&gt;-1),I10/G10,"n/a"))</f>
        <v>-9.4439157072106455E-2</v>
      </c>
      <c r="L10" s="44"/>
      <c r="M10" s="45">
        <v>643104063.32000005</v>
      </c>
      <c r="N10" s="44"/>
      <c r="O10" s="45">
        <f>E10-M10</f>
        <v>4145960.0699999332</v>
      </c>
      <c r="Q10" s="22">
        <f>IF(M10=0,"n/a",IF(AND(O10/M10&lt;1,O10/M10&gt;-1),O10/M10,"n/a"))</f>
        <v>6.4467950157188767E-3</v>
      </c>
      <c r="S10" s="23">
        <f>IF(E48=0,"n/a",E10/E48)</f>
        <v>1.0911279582104665</v>
      </c>
      <c r="T10" s="24"/>
      <c r="U10" s="23">
        <f>IF(G48=0,"n/a",G10/G48)</f>
        <v>1.179567817254205</v>
      </c>
      <c r="V10" s="24"/>
      <c r="W10" s="23">
        <f>IF(M48=0,"n/a",M10/M48)</f>
        <v>1.1099557204335757</v>
      </c>
    </row>
    <row r="11" spans="1:23" x14ac:dyDescent="0.2">
      <c r="C11" s="7" t="s">
        <v>14</v>
      </c>
      <c r="E11" s="47">
        <v>241502436.41999999</v>
      </c>
      <c r="F11" s="57"/>
      <c r="G11" s="47">
        <v>251711729.05000001</v>
      </c>
      <c r="H11" s="57"/>
      <c r="I11" s="47">
        <f>E11-G11</f>
        <v>-10209292.630000025</v>
      </c>
      <c r="J11" s="57"/>
      <c r="K11" s="58">
        <f>IF(G11=0,"n/a",IF(AND(I11/G11&lt;1,I11/G11&gt;-1),I11/G11,"n/a"))</f>
        <v>-4.0559463273847088E-2</v>
      </c>
      <c r="L11" s="57"/>
      <c r="M11" s="47">
        <v>234932204.5</v>
      </c>
      <c r="N11" s="57"/>
      <c r="O11" s="47">
        <f>E11-M11</f>
        <v>6570231.9199999869</v>
      </c>
      <c r="Q11" s="22">
        <f>IF(M11=0,"n/a",IF(AND(O11/M11&lt;1,O11/M11&gt;-1),O11/M11,"n/a"))</f>
        <v>2.7966501799884091E-2</v>
      </c>
      <c r="S11" s="26">
        <f>IF(E49=0,"n/a",E11/E49)</f>
        <v>0.89173738147840487</v>
      </c>
      <c r="T11" s="24"/>
      <c r="U11" s="26">
        <f>IF(G49=0,"n/a",G11/G49)</f>
        <v>0.92958171628766328</v>
      </c>
      <c r="V11" s="24"/>
      <c r="W11" s="26">
        <f>IF(M49=0,"n/a",M11/M49)</f>
        <v>0.9107446111855958</v>
      </c>
    </row>
    <row r="12" spans="1:23" x14ac:dyDescent="0.2">
      <c r="C12" s="7" t="s">
        <v>15</v>
      </c>
      <c r="E12" s="59">
        <v>19186105.109999999</v>
      </c>
      <c r="F12" s="57"/>
      <c r="G12" s="59">
        <v>20961768.912999999</v>
      </c>
      <c r="H12" s="57"/>
      <c r="I12" s="59">
        <f>E12-G12</f>
        <v>-1775663.8029999994</v>
      </c>
      <c r="J12" s="57"/>
      <c r="K12" s="60">
        <f>IF(G12=0,"n/a",IF(AND(I12/G12&lt;1,I12/G12&gt;-1),I12/G12,"n/a"))</f>
        <v>-8.4709635449648255E-2</v>
      </c>
      <c r="L12" s="57"/>
      <c r="M12" s="59">
        <v>18949283.190000001</v>
      </c>
      <c r="N12" s="57"/>
      <c r="O12" s="59">
        <f>E12-M12</f>
        <v>236821.91999999806</v>
      </c>
      <c r="Q12" s="28">
        <f>IF(M12=0,"n/a",IF(AND(O12/M12&lt;1,O12/M12&gt;-1),O12/M12,"n/a"))</f>
        <v>1.249767168633454E-2</v>
      </c>
      <c r="S12" s="29">
        <f>IF(E50=0,"n/a",E12/E50)</f>
        <v>0.77548176267744662</v>
      </c>
      <c r="T12" s="24"/>
      <c r="U12" s="29">
        <f>IF(G50=0,"n/a",G12/G50)</f>
        <v>0.83737700816701255</v>
      </c>
      <c r="V12" s="24"/>
      <c r="W12" s="29">
        <f>IF(M50=0,"n/a",M12/M50)</f>
        <v>0.7914503418798029</v>
      </c>
    </row>
    <row r="13" spans="1:23" ht="6.9" customHeight="1" x14ac:dyDescent="0.2">
      <c r="E13" s="47"/>
      <c r="F13" s="57"/>
      <c r="G13" s="47"/>
      <c r="H13" s="57"/>
      <c r="I13" s="47"/>
      <c r="J13" s="57"/>
      <c r="K13" s="61"/>
      <c r="L13" s="57"/>
      <c r="M13" s="47"/>
      <c r="N13" s="57"/>
      <c r="O13" s="47"/>
      <c r="Q13" s="30"/>
      <c r="S13" s="24"/>
      <c r="T13" s="24"/>
      <c r="U13" s="24"/>
      <c r="V13" s="24"/>
      <c r="W13" s="24"/>
    </row>
    <row r="14" spans="1:23" x14ac:dyDescent="0.2">
      <c r="C14" s="7" t="s">
        <v>16</v>
      </c>
      <c r="E14" s="47">
        <f>SUM(E10:E12)</f>
        <v>907938564.91999996</v>
      </c>
      <c r="F14" s="57"/>
      <c r="G14" s="47">
        <f>SUM(G10:G12)</f>
        <v>987423951.72299993</v>
      </c>
      <c r="H14" s="57"/>
      <c r="I14" s="47">
        <f>E14-G14</f>
        <v>-79485386.802999973</v>
      </c>
      <c r="J14" s="57"/>
      <c r="K14" s="58">
        <f>IF(G14=0,"n/a",IF(AND(I14/G14&lt;1,I14/G14&gt;-1),I14/G14,"n/a"))</f>
        <v>-8.0497730143473223E-2</v>
      </c>
      <c r="L14" s="57"/>
      <c r="M14" s="47">
        <f>SUM(M10:M12)</f>
        <v>896985551.01000011</v>
      </c>
      <c r="N14" s="57"/>
      <c r="O14" s="47">
        <f>E14-M14</f>
        <v>10953013.909999847</v>
      </c>
      <c r="Q14" s="22">
        <f>IF(M14=0,"n/a",IF(AND(O14/M14&lt;1,O14/M14&gt;-1),O14/M14,"n/a"))</f>
        <v>1.2210914543346682E-2</v>
      </c>
      <c r="S14" s="26">
        <f>IF(E52=0,"n/a",E14/E52)</f>
        <v>1.0215827260572286</v>
      </c>
      <c r="T14" s="24"/>
      <c r="U14" s="26">
        <f>IF(G52=0,"n/a",G14/G52)</f>
        <v>1.0950026283950123</v>
      </c>
      <c r="V14" s="24"/>
      <c r="W14" s="26">
        <f>IF(M52=0,"n/a",M14/M52)</f>
        <v>1.041438477001567</v>
      </c>
    </row>
    <row r="15" spans="1:23" ht="6.9" customHeight="1" x14ac:dyDescent="0.2">
      <c r="E15" s="47"/>
      <c r="F15" s="57"/>
      <c r="G15" s="47"/>
      <c r="H15" s="57"/>
      <c r="I15" s="47"/>
      <c r="J15" s="57"/>
      <c r="K15" s="61"/>
      <c r="L15" s="57"/>
      <c r="M15" s="47"/>
      <c r="N15" s="57"/>
      <c r="O15" s="47"/>
      <c r="Q15" s="30"/>
      <c r="S15" s="24"/>
      <c r="T15" s="24"/>
      <c r="U15" s="24"/>
      <c r="V15" s="24"/>
      <c r="W15" s="24"/>
    </row>
    <row r="16" spans="1:23" ht="12" x14ac:dyDescent="0.25">
      <c r="B16" s="17" t="s">
        <v>17</v>
      </c>
      <c r="E16" s="47"/>
      <c r="F16" s="57"/>
      <c r="G16" s="47"/>
      <c r="H16" s="57"/>
      <c r="I16" s="47"/>
      <c r="J16" s="57"/>
      <c r="K16" s="61"/>
      <c r="L16" s="57"/>
      <c r="M16" s="47"/>
      <c r="N16" s="57"/>
      <c r="O16" s="47"/>
      <c r="Q16" s="30"/>
      <c r="S16" s="24"/>
      <c r="T16" s="24"/>
      <c r="U16" s="24"/>
      <c r="V16" s="24"/>
      <c r="W16" s="24"/>
    </row>
    <row r="17" spans="2:23" x14ac:dyDescent="0.2">
      <c r="C17" s="7" t="s">
        <v>18</v>
      </c>
      <c r="E17" s="47">
        <v>23797320.239999998</v>
      </c>
      <c r="F17" s="57"/>
      <c r="G17" s="47">
        <v>23360772.717999998</v>
      </c>
      <c r="H17" s="57"/>
      <c r="I17" s="47">
        <f>E17-G17</f>
        <v>436547.52199999988</v>
      </c>
      <c r="J17" s="57"/>
      <c r="K17" s="58">
        <f>IF(G17=0,"n/a",IF(AND(I17/G17&lt;1,I17/G17&gt;-1),I17/G17,"n/a"))</f>
        <v>1.8687203855360067E-2</v>
      </c>
      <c r="L17" s="57"/>
      <c r="M17" s="47">
        <v>22344506.100000001</v>
      </c>
      <c r="N17" s="57"/>
      <c r="O17" s="47">
        <f>E17-M17</f>
        <v>1452814.1399999969</v>
      </c>
      <c r="Q17" s="22">
        <f>IF(M17=0,"n/a",IF(AND(O17/M17&lt;1,O17/M17&gt;-1),O17/M17,"n/a"))</f>
        <v>6.5018852217995401E-2</v>
      </c>
      <c r="S17" s="26">
        <f>IF(E55=0,"n/a",E17/E55)</f>
        <v>0.48369112193712055</v>
      </c>
      <c r="T17" s="24"/>
      <c r="U17" s="26">
        <f>IF(G55=0,"n/a",G17/G55)</f>
        <v>0.50269586959054402</v>
      </c>
      <c r="V17" s="24"/>
      <c r="W17" s="26">
        <f>IF(M55=0,"n/a",M17/M55)</f>
        <v>0.49331482590966608</v>
      </c>
    </row>
    <row r="18" spans="2:23" x14ac:dyDescent="0.2">
      <c r="C18" s="7" t="s">
        <v>19</v>
      </c>
      <c r="E18" s="59">
        <v>991920.03</v>
      </c>
      <c r="F18" s="62"/>
      <c r="G18" s="59">
        <v>1396126.5360000001</v>
      </c>
      <c r="H18" s="63"/>
      <c r="I18" s="59">
        <f>E18-G18</f>
        <v>-404206.50600000005</v>
      </c>
      <c r="J18" s="62"/>
      <c r="K18" s="60">
        <f>IF(G18=0,"n/a",IF(AND(I18/G18&lt;1,I18/G18&gt;-1),I18/G18,"n/a"))</f>
        <v>-0.28951996511582673</v>
      </c>
      <c r="L18" s="64"/>
      <c r="M18" s="59">
        <v>1515913.33</v>
      </c>
      <c r="N18" s="64"/>
      <c r="O18" s="59">
        <f>E18-M18</f>
        <v>-523993.30000000005</v>
      </c>
      <c r="Q18" s="28">
        <f>IF(M18=0,"n/a",IF(AND(O18/M18&lt;1,O18/M18&gt;-1),O18/M18,"n/a"))</f>
        <v>-0.34566178001746317</v>
      </c>
      <c r="S18" s="29">
        <f>IF(E56=0,"n/a",E18/E56)</f>
        <v>0.52551469890931013</v>
      </c>
      <c r="T18" s="24"/>
      <c r="U18" s="29">
        <f>IF(G56=0,"n/a",G18/G56)</f>
        <v>7.6840341617927105E-2</v>
      </c>
      <c r="V18" s="24"/>
      <c r="W18" s="29">
        <f>IF(M56=0,"n/a",M18/M56)</f>
        <v>0.52971309294305646</v>
      </c>
    </row>
    <row r="19" spans="2:23" ht="6.9" customHeight="1" x14ac:dyDescent="0.2">
      <c r="E19" s="47"/>
      <c r="F19" s="65"/>
      <c r="G19" s="47"/>
      <c r="H19" s="65"/>
      <c r="I19" s="47"/>
      <c r="J19" s="65"/>
      <c r="K19" s="61"/>
      <c r="L19" s="65"/>
      <c r="M19" s="47"/>
      <c r="N19" s="65"/>
      <c r="O19" s="47"/>
      <c r="Q19" s="30"/>
      <c r="S19" s="24"/>
      <c r="T19" s="24"/>
      <c r="U19" s="24"/>
      <c r="V19" s="24"/>
      <c r="W19" s="24"/>
    </row>
    <row r="20" spans="2:23" x14ac:dyDescent="0.2">
      <c r="C20" s="7" t="s">
        <v>20</v>
      </c>
      <c r="E20" s="59">
        <f>SUM(E17:E18)</f>
        <v>24789240.27</v>
      </c>
      <c r="F20" s="62"/>
      <c r="G20" s="59">
        <f>SUM(G17:G18)</f>
        <v>24756899.253999997</v>
      </c>
      <c r="H20" s="63"/>
      <c r="I20" s="59">
        <f>E20-G20</f>
        <v>32341.016000002623</v>
      </c>
      <c r="J20" s="62"/>
      <c r="K20" s="60">
        <f>IF(G20=0,"n/a",IF(AND(I20/G20&lt;1,I20/G20&gt;-1),I20/G20,"n/a"))</f>
        <v>1.3063435637957468E-3</v>
      </c>
      <c r="L20" s="64"/>
      <c r="M20" s="59">
        <f>SUM(M17:M18)</f>
        <v>23860419.43</v>
      </c>
      <c r="N20" s="64"/>
      <c r="O20" s="59">
        <f>E20-M20</f>
        <v>928820.83999999985</v>
      </c>
      <c r="Q20" s="28">
        <f>IF(M20=0,"n/a",IF(AND(O20/M20&lt;1,O20/M20&gt;-1),O20/M20,"n/a"))</f>
        <v>3.8927263735866351E-2</v>
      </c>
      <c r="S20" s="29">
        <f>IF(E58=0,"n/a",E20/E58)</f>
        <v>0.48523638743963821</v>
      </c>
      <c r="T20" s="24"/>
      <c r="U20" s="29">
        <f>IF(G58=0,"n/a",G20/G58)</f>
        <v>0.38299555995928408</v>
      </c>
      <c r="V20" s="24"/>
      <c r="W20" s="29">
        <f>IF(M58=0,"n/a",M20/M58)</f>
        <v>0.49547784592612648</v>
      </c>
    </row>
    <row r="21" spans="2:23" ht="6.9" customHeight="1" x14ac:dyDescent="0.2">
      <c r="E21" s="47"/>
      <c r="F21" s="65"/>
      <c r="G21" s="47"/>
      <c r="H21" s="65"/>
      <c r="I21" s="47"/>
      <c r="J21" s="65"/>
      <c r="K21" s="61"/>
      <c r="L21" s="65"/>
      <c r="M21" s="47"/>
      <c r="N21" s="65"/>
      <c r="O21" s="47"/>
      <c r="Q21" s="30"/>
      <c r="S21" s="24"/>
      <c r="T21" s="24"/>
      <c r="U21" s="24"/>
      <c r="V21" s="24"/>
      <c r="W21" s="24"/>
    </row>
    <row r="22" spans="2:23" x14ac:dyDescent="0.2">
      <c r="C22" s="7" t="s">
        <v>21</v>
      </c>
      <c r="E22" s="47">
        <f>E14+E20</f>
        <v>932727805.18999994</v>
      </c>
      <c r="F22" s="65"/>
      <c r="G22" s="47">
        <f>G14+G20</f>
        <v>1012180850.9769999</v>
      </c>
      <c r="H22" s="65"/>
      <c r="I22" s="47">
        <f>E22-G22</f>
        <v>-79453045.786999941</v>
      </c>
      <c r="J22" s="65"/>
      <c r="K22" s="58">
        <f>IF(G22=0,"n/a",IF(AND(I22/G22&lt;1,I22/G22&gt;-1),I22/G22,"n/a"))</f>
        <v>-7.8496886905446289E-2</v>
      </c>
      <c r="L22" s="65"/>
      <c r="M22" s="47">
        <f>M14+M20</f>
        <v>920845970.44000006</v>
      </c>
      <c r="N22" s="65"/>
      <c r="O22" s="47">
        <f>E22-M22</f>
        <v>11881834.749999881</v>
      </c>
      <c r="Q22" s="22">
        <f>IF(M22=0,"n/a",IF(AND(O22/M22&lt;1,O22/M22&gt;-1),O22/M22,"n/a"))</f>
        <v>1.2903172877351555E-2</v>
      </c>
      <c r="S22" s="26">
        <f>IF(E60=0,"n/a",E22/E60)</f>
        <v>0.99242863280670979</v>
      </c>
      <c r="T22" s="24"/>
      <c r="U22" s="26">
        <f>IF(G60=0,"n/a",G22/G60)</f>
        <v>1.0473779427533527</v>
      </c>
      <c r="V22" s="24"/>
      <c r="W22" s="26">
        <f>IF(M60=0,"n/a",M22/M60)</f>
        <v>1.0125292974657796</v>
      </c>
    </row>
    <row r="23" spans="2:23" ht="6.9" customHeight="1" x14ac:dyDescent="0.2">
      <c r="E23" s="47"/>
      <c r="F23" s="65"/>
      <c r="G23" s="47"/>
      <c r="H23" s="65"/>
      <c r="I23" s="47"/>
      <c r="J23" s="65"/>
      <c r="K23" s="61"/>
      <c r="L23" s="65"/>
      <c r="M23" s="47"/>
      <c r="N23" s="65"/>
      <c r="O23" s="47"/>
      <c r="Q23" s="30"/>
      <c r="S23" s="24"/>
      <c r="T23" s="24"/>
      <c r="U23" s="24"/>
      <c r="V23" s="24"/>
      <c r="W23" s="24"/>
    </row>
    <row r="24" spans="2:23" ht="12" x14ac:dyDescent="0.25">
      <c r="B24" s="17" t="s">
        <v>22</v>
      </c>
      <c r="E24" s="47"/>
      <c r="F24" s="65"/>
      <c r="G24" s="47"/>
      <c r="H24" s="65"/>
      <c r="I24" s="47"/>
      <c r="J24" s="65"/>
      <c r="K24" s="61"/>
      <c r="L24" s="65"/>
      <c r="M24" s="47"/>
      <c r="N24" s="65"/>
      <c r="O24" s="47"/>
      <c r="Q24" s="30"/>
      <c r="S24" s="24"/>
      <c r="T24" s="24"/>
      <c r="U24" s="24"/>
      <c r="V24" s="24"/>
      <c r="W24" s="24"/>
    </row>
    <row r="25" spans="2:23" x14ac:dyDescent="0.2">
      <c r="C25" s="7" t="s">
        <v>23</v>
      </c>
      <c r="E25" s="47">
        <v>7310694.6200000001</v>
      </c>
      <c r="F25" s="65"/>
      <c r="G25" s="47">
        <v>5890771.0020000003</v>
      </c>
      <c r="H25" s="65"/>
      <c r="I25" s="47">
        <f>E25-G25</f>
        <v>1419923.6179999998</v>
      </c>
      <c r="J25" s="65"/>
      <c r="K25" s="58">
        <f>IF(G25=0,"n/a",IF(AND(I25/G25&lt;1,I25/G25&gt;-1),I25/G25,"n/a"))</f>
        <v>0.24104206690735652</v>
      </c>
      <c r="L25" s="65"/>
      <c r="M25" s="47">
        <v>6741530.9000000004</v>
      </c>
      <c r="N25" s="65"/>
      <c r="O25" s="47">
        <f>E25-M25</f>
        <v>569163.71999999974</v>
      </c>
      <c r="Q25" s="22">
        <f>IF(M25=0,"n/a",IF(AND(O25/M25&lt;1,O25/M25&gt;-1),O25/M25,"n/a"))</f>
        <v>8.4426479451425451E-2</v>
      </c>
      <c r="S25" s="26">
        <f>IF(E63=0,"n/a",E25/E63)</f>
        <v>0.13707887656027487</v>
      </c>
      <c r="T25" s="24"/>
      <c r="U25" s="26">
        <f>IF(G63=0,"n/a",G25/G63)</f>
        <v>0.11030555117647195</v>
      </c>
      <c r="V25" s="24"/>
      <c r="W25" s="26">
        <f>IF(M63=0,"n/a",M25/M63)</f>
        <v>0.12828127888170826</v>
      </c>
    </row>
    <row r="26" spans="2:23" x14ac:dyDescent="0.2">
      <c r="C26" s="7" t="s">
        <v>24</v>
      </c>
      <c r="E26" s="59">
        <v>14401123.07</v>
      </c>
      <c r="F26" s="62"/>
      <c r="G26" s="59">
        <v>13788010.756999999</v>
      </c>
      <c r="H26" s="63"/>
      <c r="I26" s="59">
        <f>E26-G26</f>
        <v>613112.31300000101</v>
      </c>
      <c r="J26" s="62"/>
      <c r="K26" s="60">
        <f>IF(G26=0,"n/a",IF(AND(I26/G26&lt;1,I26/G26&gt;-1),I26/G26,"n/a"))</f>
        <v>4.4467060825923103E-2</v>
      </c>
      <c r="L26" s="64"/>
      <c r="M26" s="59">
        <v>14035207.34</v>
      </c>
      <c r="N26" s="64"/>
      <c r="O26" s="59">
        <f>E26-M26</f>
        <v>365915.73000000045</v>
      </c>
      <c r="Q26" s="28">
        <f>IF(M26=0,"n/a",IF(AND(O26/M26&lt;1,O26/M26&gt;-1),O26/M26,"n/a"))</f>
        <v>2.6071273557687281E-2</v>
      </c>
      <c r="S26" s="29">
        <f>IF(E64=0,"n/a",E26/E64)</f>
        <v>7.7928710509262672E-2</v>
      </c>
      <c r="T26" s="24"/>
      <c r="U26" s="29">
        <f>IF(G64=0,"n/a",G26/G64)</f>
        <v>8.0423169009157816E-2</v>
      </c>
      <c r="V26" s="24"/>
      <c r="W26" s="29">
        <f>IF(M64=0,"n/a",M26/M64)</f>
        <v>7.8464140720693576E-2</v>
      </c>
    </row>
    <row r="27" spans="2:23" ht="6.9" customHeight="1" x14ac:dyDescent="0.2">
      <c r="E27" s="47"/>
      <c r="F27" s="65"/>
      <c r="G27" s="47"/>
      <c r="H27" s="65"/>
      <c r="I27" s="47"/>
      <c r="J27" s="65"/>
      <c r="K27" s="61"/>
      <c r="L27" s="65"/>
      <c r="M27" s="47"/>
      <c r="N27" s="65"/>
      <c r="O27" s="47"/>
      <c r="Q27" s="30"/>
      <c r="S27" s="24"/>
      <c r="T27" s="24"/>
      <c r="U27" s="24"/>
      <c r="V27" s="24"/>
      <c r="W27" s="24"/>
    </row>
    <row r="28" spans="2:23" x14ac:dyDescent="0.2">
      <c r="C28" s="7" t="s">
        <v>25</v>
      </c>
      <c r="E28" s="59">
        <f>SUM(E25:E26)</f>
        <v>21711817.690000001</v>
      </c>
      <c r="F28" s="62"/>
      <c r="G28" s="59">
        <f>SUM(G25:G26)</f>
        <v>19678781.759</v>
      </c>
      <c r="H28" s="63"/>
      <c r="I28" s="59">
        <f>E28-G28</f>
        <v>2033035.9310000017</v>
      </c>
      <c r="J28" s="62"/>
      <c r="K28" s="60">
        <f>IF(G28=0,"n/a",IF(AND(I28/G28&lt;1,I28/G28&gt;-1),I28/G28,"n/a"))</f>
        <v>0.10331106650289479</v>
      </c>
      <c r="L28" s="64"/>
      <c r="M28" s="59">
        <f>SUM(M25:M26)</f>
        <v>20776738.240000002</v>
      </c>
      <c r="N28" s="64"/>
      <c r="O28" s="59">
        <f>E28-M28</f>
        <v>935079.44999999925</v>
      </c>
      <c r="Q28" s="28">
        <f>IF(M28=0,"n/a",IF(AND(O28/M28&lt;1,O28/M28&gt;-1),O28/M28,"n/a"))</f>
        <v>4.500607550610404E-2</v>
      </c>
      <c r="S28" s="29">
        <f>IF(E66=0,"n/a",E28/E66)</f>
        <v>9.1176049941848747E-2</v>
      </c>
      <c r="T28" s="24"/>
      <c r="U28" s="29">
        <f>IF(G66=0,"n/a",G28/G66)</f>
        <v>8.7520615745470057E-2</v>
      </c>
      <c r="V28" s="24"/>
      <c r="W28" s="29">
        <f>IF(M66=0,"n/a",M28/M66)</f>
        <v>8.9776682862263979E-2</v>
      </c>
    </row>
    <row r="29" spans="2:23" ht="6.9" customHeight="1" x14ac:dyDescent="0.2">
      <c r="E29" s="47"/>
      <c r="F29" s="65"/>
      <c r="G29" s="47"/>
      <c r="H29" s="65"/>
      <c r="I29" s="47"/>
      <c r="J29" s="65"/>
      <c r="K29" s="61"/>
      <c r="L29" s="65"/>
      <c r="M29" s="47"/>
      <c r="N29" s="65"/>
      <c r="O29" s="47"/>
      <c r="Q29" s="30"/>
      <c r="S29" s="24"/>
      <c r="T29" s="24"/>
      <c r="U29" s="24"/>
      <c r="V29" s="24"/>
      <c r="W29" s="24"/>
    </row>
    <row r="30" spans="2:23" x14ac:dyDescent="0.2">
      <c r="C30" s="7" t="s">
        <v>26</v>
      </c>
      <c r="E30" s="47">
        <f>E22+E28</f>
        <v>954439622.88</v>
      </c>
      <c r="F30" s="65"/>
      <c r="G30" s="47">
        <f>G22+G28</f>
        <v>1031859632.7359998</v>
      </c>
      <c r="H30" s="65"/>
      <c r="I30" s="47">
        <f>E30-G30</f>
        <v>-77420009.855999827</v>
      </c>
      <c r="J30" s="65"/>
      <c r="K30" s="58">
        <f>IF(G30=0,"n/a",IF(AND(I30/G30&lt;1,I30/G30&gt;-1),I30/G30,"n/a"))</f>
        <v>-7.5029594529944801E-2</v>
      </c>
      <c r="L30" s="65"/>
      <c r="M30" s="47">
        <f>M22+M28</f>
        <v>941622708.68000007</v>
      </c>
      <c r="N30" s="65"/>
      <c r="O30" s="47">
        <f>E30-M30</f>
        <v>12816914.199999928</v>
      </c>
      <c r="Q30" s="22">
        <f>IF(M30=0,"n/a",IF(AND(O30/M30&lt;1,O30/M30&gt;-1),O30/M30,"n/a"))</f>
        <v>1.3611517736193015E-2</v>
      </c>
      <c r="S30" s="23">
        <f>IF(E68=0,"n/a",E30/E68)</f>
        <v>0.8102379877571857</v>
      </c>
      <c r="T30" s="24"/>
      <c r="U30" s="23">
        <f>IF(G68=0,"n/a",G30/G68)</f>
        <v>0.86620456727872297</v>
      </c>
      <c r="V30" s="24"/>
      <c r="W30" s="23">
        <f>IF(M68=0,"n/a",M30/M68)</f>
        <v>0.8253491157069508</v>
      </c>
    </row>
    <row r="31" spans="2:23" ht="6.9" customHeight="1" x14ac:dyDescent="0.2">
      <c r="E31" s="47"/>
      <c r="F31" s="65"/>
      <c r="G31" s="47"/>
      <c r="H31" s="65"/>
      <c r="I31" s="47"/>
      <c r="J31" s="65"/>
      <c r="K31" s="61"/>
      <c r="L31" s="65"/>
      <c r="M31" s="47"/>
      <c r="N31" s="65"/>
      <c r="O31" s="47"/>
      <c r="Q31" s="30"/>
      <c r="S31" s="38"/>
      <c r="T31" s="38"/>
      <c r="U31" s="38"/>
      <c r="V31" s="38"/>
      <c r="W31" s="38"/>
    </row>
    <row r="32" spans="2:23" x14ac:dyDescent="0.2">
      <c r="B32" s="7" t="s">
        <v>27</v>
      </c>
      <c r="E32" s="47">
        <v>-30813111.719999999</v>
      </c>
      <c r="F32" s="65"/>
      <c r="G32" s="47">
        <v>-79455917.810000002</v>
      </c>
      <c r="H32" s="65"/>
      <c r="I32" s="47">
        <f>E32-G32</f>
        <v>48642806.090000004</v>
      </c>
      <c r="J32" s="65"/>
      <c r="K32" s="58">
        <f>IF(G32=0,"n/a",IF(AND(I32/G32&lt;1,I32/G32&gt;-1),I32/G32,"n/a"))</f>
        <v>-0.6121986559430066</v>
      </c>
      <c r="L32" s="65"/>
      <c r="M32" s="47">
        <v>12827081.92</v>
      </c>
      <c r="N32" s="65"/>
      <c r="O32" s="47">
        <f>E32-M32</f>
        <v>-43640193.640000001</v>
      </c>
      <c r="Q32" s="22" t="str">
        <f>IF(M32=0,"n/a",IF(AND(O32/M32&lt;1,O32/M32&gt;-1),O32/M32,"n/a"))</f>
        <v>n/a</v>
      </c>
      <c r="S32" s="38"/>
      <c r="T32" s="38"/>
      <c r="U32" s="38"/>
      <c r="V32" s="38"/>
      <c r="W32" s="38"/>
    </row>
    <row r="33" spans="1:23" x14ac:dyDescent="0.2">
      <c r="B33" s="7" t="s">
        <v>28</v>
      </c>
      <c r="E33" s="59">
        <v>4352498.0999999996</v>
      </c>
      <c r="F33" s="62"/>
      <c r="G33" s="59">
        <v>-1028642.753</v>
      </c>
      <c r="H33" s="63"/>
      <c r="I33" s="59">
        <f>E33-G33</f>
        <v>5381140.8530000001</v>
      </c>
      <c r="J33" s="62"/>
      <c r="K33" s="60" t="str">
        <f>IF(G33=0,"n/a",IF(AND(I33/G33&lt;1,I33/G33&gt;-1),I33/G33,"n/a"))</f>
        <v>n/a</v>
      </c>
      <c r="L33" s="64"/>
      <c r="M33" s="59">
        <v>12717052.039999999</v>
      </c>
      <c r="N33" s="64"/>
      <c r="O33" s="59">
        <f>E33-M33</f>
        <v>-8364553.9399999995</v>
      </c>
      <c r="Q33" s="28">
        <f>IF(M33=0,"n/a",IF(AND(O33/M33&lt;1,O33/M33&gt;-1),O33/M33,"n/a"))</f>
        <v>-0.6577431557007295</v>
      </c>
    </row>
    <row r="34" spans="1:23" ht="6.9" customHeight="1" x14ac:dyDescent="0.2">
      <c r="E34" s="47"/>
      <c r="F34" s="37"/>
      <c r="G34" s="47"/>
      <c r="H34" s="37"/>
      <c r="I34" s="47"/>
      <c r="J34" s="37"/>
      <c r="K34" s="40"/>
      <c r="L34" s="37"/>
      <c r="M34" s="47"/>
      <c r="N34" s="37"/>
      <c r="O34" s="47"/>
      <c r="Q34" s="40"/>
      <c r="S34" s="38"/>
      <c r="T34" s="38"/>
      <c r="U34" s="38"/>
      <c r="V34" s="38"/>
      <c r="W34" s="38"/>
    </row>
    <row r="35" spans="1:23" ht="12" thickBot="1" x14ac:dyDescent="0.25">
      <c r="C35" s="7" t="s">
        <v>29</v>
      </c>
      <c r="E35" s="66">
        <f>SUM(E30:E33)</f>
        <v>927979009.25999999</v>
      </c>
      <c r="F35" s="67"/>
      <c r="G35" s="66">
        <f>SUM(G30:G33)</f>
        <v>951375072.17299986</v>
      </c>
      <c r="H35" s="67"/>
      <c r="I35" s="66">
        <f>E35-G35</f>
        <v>-23396062.912999868</v>
      </c>
      <c r="J35" s="67"/>
      <c r="K35" s="68">
        <f>IF(G35=0,"n/a",IF(AND(I35/G35&lt;1,I35/G35&gt;-1),I35/G35,"n/a"))</f>
        <v>-2.4591839325327082E-2</v>
      </c>
      <c r="L35" s="67"/>
      <c r="M35" s="66">
        <f>SUM(M30:M33)</f>
        <v>967166842.63999999</v>
      </c>
      <c r="N35" s="67"/>
      <c r="O35" s="66">
        <f>E35-M35</f>
        <v>-39187833.379999995</v>
      </c>
      <c r="Q35" s="43">
        <f>IF(M35=0,"n/a",IF(AND(O35/M35&lt;1,O35/M35&gt;-1),O35/M35,"n/a"))</f>
        <v>-4.0518172927674005E-2</v>
      </c>
    </row>
    <row r="36" spans="1:23" ht="12" thickTop="1" x14ac:dyDescent="0.2">
      <c r="E36" s="69"/>
      <c r="F36" s="70"/>
      <c r="G36" s="69"/>
      <c r="H36" s="21"/>
      <c r="I36" s="69"/>
      <c r="J36" s="21"/>
      <c r="K36" s="71"/>
      <c r="L36" s="21"/>
      <c r="M36" s="69"/>
      <c r="N36" s="21"/>
      <c r="O36" s="69"/>
    </row>
    <row r="37" spans="1:23" x14ac:dyDescent="0.2">
      <c r="C37" s="7" t="s">
        <v>30</v>
      </c>
      <c r="E37" s="45">
        <v>44757700.520000003</v>
      </c>
      <c r="F37" s="69"/>
      <c r="G37" s="69">
        <v>41918870.387999997</v>
      </c>
      <c r="H37" s="21"/>
      <c r="I37" s="69"/>
      <c r="J37" s="21"/>
      <c r="K37" s="71"/>
      <c r="L37" s="21"/>
      <c r="M37" s="45">
        <v>44155447.259999998</v>
      </c>
      <c r="N37" s="21"/>
      <c r="O37" s="69"/>
    </row>
    <row r="38" spans="1:23" x14ac:dyDescent="0.2">
      <c r="C38" s="7" t="s">
        <v>31</v>
      </c>
      <c r="E38" s="47">
        <v>15940240.85</v>
      </c>
      <c r="F38" s="57"/>
      <c r="G38" s="47">
        <v>10062784.098999999</v>
      </c>
      <c r="H38" s="57"/>
      <c r="I38" s="47"/>
      <c r="J38" s="57"/>
      <c r="K38" s="72"/>
      <c r="L38" s="57"/>
      <c r="M38" s="47">
        <v>16146394.51</v>
      </c>
      <c r="O38" s="73"/>
    </row>
    <row r="39" spans="1:23" x14ac:dyDescent="0.2">
      <c r="C39" s="7" t="s">
        <v>32</v>
      </c>
      <c r="E39" s="47">
        <v>5876738.1200000001</v>
      </c>
      <c r="F39" s="57"/>
      <c r="G39" s="47">
        <v>39209.516000000003</v>
      </c>
      <c r="H39" s="57"/>
      <c r="I39" s="47"/>
      <c r="J39" s="57"/>
      <c r="K39" s="72"/>
      <c r="L39" s="57"/>
      <c r="M39" s="47">
        <v>6572104.1600000001</v>
      </c>
      <c r="O39" s="73"/>
    </row>
    <row r="40" spans="1:23" x14ac:dyDescent="0.2">
      <c r="C40" s="7" t="s">
        <v>33</v>
      </c>
      <c r="E40" s="47">
        <v>-3012913.64</v>
      </c>
      <c r="F40" s="57"/>
      <c r="G40" s="47">
        <v>-3263773.577</v>
      </c>
      <c r="H40" s="57"/>
      <c r="I40" s="47"/>
      <c r="J40" s="57"/>
      <c r="K40" s="72"/>
      <c r="L40" s="57"/>
      <c r="M40" s="47">
        <v>-3218759.48</v>
      </c>
      <c r="O40" s="73"/>
    </row>
    <row r="41" spans="1:23" x14ac:dyDescent="0.2">
      <c r="C41" s="7" t="s">
        <v>34</v>
      </c>
      <c r="E41" s="47">
        <v>24755882.48</v>
      </c>
      <c r="F41" s="57"/>
      <c r="G41" s="47"/>
      <c r="H41" s="57"/>
      <c r="I41" s="47"/>
      <c r="J41" s="57"/>
      <c r="K41" s="72"/>
      <c r="L41" s="57"/>
      <c r="M41" s="47">
        <v>24880705.210000001</v>
      </c>
      <c r="O41" s="73"/>
    </row>
    <row r="42" spans="1:23" x14ac:dyDescent="0.2">
      <c r="C42" s="7" t="s">
        <v>35</v>
      </c>
      <c r="E42" s="47">
        <v>-832435.26</v>
      </c>
      <c r="F42" s="57"/>
      <c r="G42" s="47"/>
      <c r="H42" s="57"/>
      <c r="I42" s="47"/>
      <c r="J42" s="57"/>
      <c r="K42" s="72"/>
      <c r="L42" s="57"/>
      <c r="M42" s="47">
        <v>-1497619.32</v>
      </c>
      <c r="O42" s="73"/>
    </row>
    <row r="43" spans="1:23" x14ac:dyDescent="0.2">
      <c r="C43" s="7" t="s">
        <v>36</v>
      </c>
      <c r="E43" s="47">
        <v>34029441.060000002</v>
      </c>
      <c r="F43" s="57"/>
      <c r="G43" s="47"/>
      <c r="H43" s="57"/>
      <c r="I43" s="47"/>
      <c r="J43" s="57"/>
      <c r="K43" s="72"/>
      <c r="L43" s="57"/>
      <c r="M43" s="47">
        <v>54826467.590000004</v>
      </c>
      <c r="O43" s="73"/>
    </row>
    <row r="44" spans="1:23" x14ac:dyDescent="0.2">
      <c r="C44" s="7" t="s">
        <v>37</v>
      </c>
      <c r="E44" s="47">
        <v>10694378.16</v>
      </c>
      <c r="F44" s="57"/>
      <c r="G44" s="47"/>
      <c r="H44" s="57"/>
      <c r="I44" s="47"/>
      <c r="J44" s="57"/>
      <c r="K44" s="72"/>
      <c r="L44" s="57"/>
      <c r="M44" s="47">
        <v>11007857.689999999</v>
      </c>
      <c r="O44" s="73"/>
    </row>
    <row r="45" spans="1:23" x14ac:dyDescent="0.2">
      <c r="E45" s="74"/>
    </row>
    <row r="46" spans="1:23" ht="13.2" x14ac:dyDescent="0.25">
      <c r="A46" s="4" t="s">
        <v>38</v>
      </c>
      <c r="E46" s="74"/>
    </row>
    <row r="47" spans="1:23" ht="12" x14ac:dyDescent="0.25">
      <c r="B47" s="17" t="s">
        <v>39</v>
      </c>
      <c r="E47" s="74"/>
    </row>
    <row r="48" spans="1:23" x14ac:dyDescent="0.2">
      <c r="C48" s="7" t="s">
        <v>13</v>
      </c>
      <c r="E48" s="75">
        <v>593193510</v>
      </c>
      <c r="G48" s="50">
        <v>605942654</v>
      </c>
      <c r="H48" s="76"/>
      <c r="I48" s="50">
        <f>E48-G48</f>
        <v>-12749144</v>
      </c>
      <c r="K48" s="22">
        <f>IF(G48=0,"n/a",IF(AND(I48/G48&lt;1,I48/G48&gt;-1),I48/G48,"n/a"))</f>
        <v>-2.1040182459246382E-2</v>
      </c>
      <c r="M48" s="75">
        <v>579396143</v>
      </c>
      <c r="N48" s="76"/>
      <c r="O48" s="50">
        <f>E48-M48</f>
        <v>13797367</v>
      </c>
      <c r="Q48" s="22">
        <f>IF(M48=0,"n/a",IF(AND(O48/M48&lt;1,O48/M48&gt;-1),O48/M48,"n/a"))</f>
        <v>2.3813356658813657E-2</v>
      </c>
    </row>
    <row r="49" spans="2:23" x14ac:dyDescent="0.2">
      <c r="C49" s="7" t="s">
        <v>14</v>
      </c>
      <c r="E49" s="75">
        <v>270822376</v>
      </c>
      <c r="G49" s="50">
        <v>270779561</v>
      </c>
      <c r="H49" s="76"/>
      <c r="I49" s="50">
        <f>E49-G49</f>
        <v>42815</v>
      </c>
      <c r="K49" s="22">
        <f>IF(G49=0,"n/a",IF(AND(I49/G49&lt;1,I49/G49&gt;-1),I49/G49,"n/a"))</f>
        <v>1.5811754713643251E-4</v>
      </c>
      <c r="M49" s="75">
        <v>257956184</v>
      </c>
      <c r="N49" s="76"/>
      <c r="O49" s="50">
        <f>E49-M49</f>
        <v>12866192</v>
      </c>
      <c r="Q49" s="22">
        <f>IF(M49=0,"n/a",IF(AND(O49/M49&lt;1,O49/M49&gt;-1),O49/M49,"n/a"))</f>
        <v>4.987743189750396E-2</v>
      </c>
    </row>
    <row r="50" spans="2:23" x14ac:dyDescent="0.2">
      <c r="C50" s="7" t="s">
        <v>15</v>
      </c>
      <c r="E50" s="52">
        <v>24740885</v>
      </c>
      <c r="G50" s="52">
        <v>25032654</v>
      </c>
      <c r="H50" s="76"/>
      <c r="I50" s="52">
        <f>E50-G50</f>
        <v>-291769</v>
      </c>
      <c r="K50" s="28">
        <f>IF(G50=0,"n/a",IF(AND(I50/G50&lt;1,I50/G50&gt;-1),I50/G50,"n/a"))</f>
        <v>-1.165553600509159E-2</v>
      </c>
      <c r="M50" s="52">
        <v>23942479</v>
      </c>
      <c r="N50" s="76"/>
      <c r="O50" s="52">
        <f>E50-M50</f>
        <v>798406</v>
      </c>
      <c r="Q50" s="28">
        <f>IF(M50=0,"n/a",IF(AND(O50/M50&lt;1,O50/M50&gt;-1),O50/M50,"n/a"))</f>
        <v>3.3346839314341674E-2</v>
      </c>
    </row>
    <row r="51" spans="2:23" ht="6.9" customHeight="1" x14ac:dyDescent="0.2">
      <c r="E51" s="50"/>
      <c r="G51" s="50"/>
      <c r="I51" s="50"/>
      <c r="K51" s="30"/>
      <c r="M51" s="50"/>
      <c r="O51" s="50"/>
      <c r="Q51" s="30"/>
      <c r="S51" s="38"/>
      <c r="T51" s="38"/>
      <c r="U51" s="38"/>
      <c r="V51" s="38"/>
      <c r="W51" s="38"/>
    </row>
    <row r="52" spans="2:23" x14ac:dyDescent="0.2">
      <c r="C52" s="7" t="s">
        <v>16</v>
      </c>
      <c r="E52" s="50">
        <f>SUM(E48:E50)</f>
        <v>888756771</v>
      </c>
      <c r="G52" s="50">
        <f>SUM(G48:G50)</f>
        <v>901754869</v>
      </c>
      <c r="H52" s="76"/>
      <c r="I52" s="50">
        <f>E52-G52</f>
        <v>-12998098</v>
      </c>
      <c r="K52" s="22">
        <f>IF(G52=0,"n/a",IF(AND(I52/G52&lt;1,I52/G52&gt;-1),I52/G52,"n/a"))</f>
        <v>-1.4414225469516151E-2</v>
      </c>
      <c r="M52" s="50">
        <f>SUM(M48:M50)</f>
        <v>861294806</v>
      </c>
      <c r="N52" s="76"/>
      <c r="O52" s="50">
        <f>E52-M52</f>
        <v>27461965</v>
      </c>
      <c r="Q52" s="22">
        <f>IF(M52=0,"n/a",IF(AND(O52/M52&lt;1,O52/M52&gt;-1),O52/M52,"n/a"))</f>
        <v>3.1884512490604755E-2</v>
      </c>
    </row>
    <row r="53" spans="2:23" ht="6.9" customHeight="1" x14ac:dyDescent="0.2">
      <c r="E53" s="50"/>
      <c r="G53" s="50"/>
      <c r="I53" s="50"/>
      <c r="K53" s="30"/>
      <c r="M53" s="50"/>
      <c r="O53" s="50"/>
      <c r="Q53" s="30"/>
      <c r="S53" s="38"/>
      <c r="T53" s="38"/>
      <c r="U53" s="38"/>
      <c r="V53" s="38"/>
      <c r="W53" s="38"/>
    </row>
    <row r="54" spans="2:23" ht="12" x14ac:dyDescent="0.25">
      <c r="B54" s="17" t="s">
        <v>40</v>
      </c>
      <c r="E54" s="50"/>
      <c r="G54" s="50"/>
      <c r="H54" s="76"/>
      <c r="I54" s="50"/>
      <c r="K54" s="30"/>
      <c r="M54" s="50"/>
      <c r="N54" s="76"/>
      <c r="O54" s="50"/>
      <c r="Q54" s="30"/>
    </row>
    <row r="55" spans="2:23" x14ac:dyDescent="0.2">
      <c r="C55" s="7" t="s">
        <v>18</v>
      </c>
      <c r="E55" s="75">
        <v>49199415</v>
      </c>
      <c r="G55" s="50">
        <v>46470986</v>
      </c>
      <c r="H55" s="76"/>
      <c r="I55" s="50">
        <f>E55-G55</f>
        <v>2728429</v>
      </c>
      <c r="K55" s="22">
        <f>IF(G55=0,"n/a",IF(AND(I55/G55&lt;1,I55/G55&gt;-1),I55/G55,"n/a"))</f>
        <v>5.8712526564424522E-2</v>
      </c>
      <c r="M55" s="75">
        <v>45294617</v>
      </c>
      <c r="N55" s="76"/>
      <c r="O55" s="50">
        <f>E55-M55</f>
        <v>3904798</v>
      </c>
      <c r="Q55" s="22">
        <f>IF(M55=0,"n/a",IF(AND(O55/M55&lt;1,O55/M55&gt;-1),O55/M55,"n/a"))</f>
        <v>8.6208875549162942E-2</v>
      </c>
    </row>
    <row r="56" spans="2:23" x14ac:dyDescent="0.2">
      <c r="C56" s="7" t="s">
        <v>19</v>
      </c>
      <c r="E56" s="52">
        <v>1887521</v>
      </c>
      <c r="G56" s="52">
        <v>18169187</v>
      </c>
      <c r="H56" s="76"/>
      <c r="I56" s="52">
        <f>E56-G56</f>
        <v>-16281666</v>
      </c>
      <c r="K56" s="28">
        <f>IF(G56=0,"n/a",IF(AND(I56/G56&lt;1,I56/G56&gt;-1),I56/G56,"n/a"))</f>
        <v>-0.89611417395836146</v>
      </c>
      <c r="M56" s="52">
        <v>2861763</v>
      </c>
      <c r="N56" s="76"/>
      <c r="O56" s="52">
        <f>E56-M56</f>
        <v>-974242</v>
      </c>
      <c r="Q56" s="28">
        <f>IF(M56=0,"n/a",IF(AND(O56/M56&lt;1,O56/M56&gt;-1),O56/M56,"n/a"))</f>
        <v>-0.34043420087547432</v>
      </c>
    </row>
    <row r="57" spans="2:23" ht="6.9" customHeight="1" x14ac:dyDescent="0.2">
      <c r="E57" s="50"/>
      <c r="G57" s="50"/>
      <c r="I57" s="50"/>
      <c r="K57" s="30"/>
      <c r="M57" s="50"/>
      <c r="O57" s="50"/>
      <c r="Q57" s="30"/>
      <c r="S57" s="38"/>
      <c r="T57" s="38"/>
      <c r="U57" s="38"/>
      <c r="V57" s="38"/>
      <c r="W57" s="38"/>
    </row>
    <row r="58" spans="2:23" x14ac:dyDescent="0.2">
      <c r="C58" s="7" t="s">
        <v>20</v>
      </c>
      <c r="E58" s="52">
        <f>SUM(E55:E56)</f>
        <v>51086936</v>
      </c>
      <c r="G58" s="52">
        <f>SUM(G55:G56)</f>
        <v>64640173</v>
      </c>
      <c r="H58" s="76"/>
      <c r="I58" s="52">
        <f>E58-G58</f>
        <v>-13553237</v>
      </c>
      <c r="K58" s="28">
        <f>IF(G58=0,"n/a",IF(AND(I58/G58&lt;1,I58/G58&gt;-1),I58/G58,"n/a"))</f>
        <v>-0.20967204094580624</v>
      </c>
      <c r="M58" s="52">
        <f>SUM(M55:M56)</f>
        <v>48156380</v>
      </c>
      <c r="N58" s="76"/>
      <c r="O58" s="52">
        <f>E58-M58</f>
        <v>2930556</v>
      </c>
      <c r="Q58" s="28">
        <f>IF(M58=0,"n/a",IF(AND(O58/M58&lt;1,O58/M58&gt;-1),O58/M58,"n/a"))</f>
        <v>6.085498951540793E-2</v>
      </c>
    </row>
    <row r="59" spans="2:23" ht="6.9" customHeight="1" x14ac:dyDescent="0.2">
      <c r="E59" s="50"/>
      <c r="G59" s="50"/>
      <c r="I59" s="50"/>
      <c r="K59" s="30"/>
      <c r="M59" s="50"/>
      <c r="O59" s="50"/>
      <c r="Q59" s="30"/>
      <c r="S59" s="38"/>
      <c r="T59" s="38"/>
      <c r="U59" s="38"/>
      <c r="V59" s="38"/>
      <c r="W59" s="38"/>
    </row>
    <row r="60" spans="2:23" x14ac:dyDescent="0.2">
      <c r="C60" s="7" t="s">
        <v>41</v>
      </c>
      <c r="E60" s="50">
        <f>E52+E58</f>
        <v>939843707</v>
      </c>
      <c r="G60" s="50">
        <f>G52+G58</f>
        <v>966395042</v>
      </c>
      <c r="H60" s="76"/>
      <c r="I60" s="50">
        <f>E60-G60</f>
        <v>-26551335</v>
      </c>
      <c r="K60" s="22">
        <f>IF(G60=0,"n/a",IF(AND(I60/G60&lt;1,I60/G60&gt;-1),I60/G60,"n/a"))</f>
        <v>-2.7474618397307547E-2</v>
      </c>
      <c r="M60" s="50">
        <f>M52+M58</f>
        <v>909451186</v>
      </c>
      <c r="N60" s="76"/>
      <c r="O60" s="50">
        <f>E60-M60</f>
        <v>30392521</v>
      </c>
      <c r="Q60" s="22">
        <f>IF(M60=0,"n/a",IF(AND(O60/M60&lt;1,O60/M60&gt;-1),O60/M60,"n/a"))</f>
        <v>3.3418529183159483E-2</v>
      </c>
    </row>
    <row r="61" spans="2:23" ht="6.9" customHeight="1" x14ac:dyDescent="0.2">
      <c r="E61" s="50"/>
      <c r="G61" s="50"/>
      <c r="I61" s="50"/>
      <c r="K61" s="30"/>
      <c r="M61" s="50"/>
      <c r="O61" s="50"/>
      <c r="Q61" s="30"/>
      <c r="S61" s="38"/>
      <c r="T61" s="38"/>
      <c r="U61" s="38"/>
      <c r="V61" s="38"/>
      <c r="W61" s="38"/>
    </row>
    <row r="62" spans="2:23" ht="12" x14ac:dyDescent="0.25">
      <c r="B62" s="17" t="s">
        <v>42</v>
      </c>
      <c r="E62" s="50"/>
      <c r="G62" s="50"/>
      <c r="H62" s="76"/>
      <c r="I62" s="50"/>
      <c r="K62" s="30"/>
      <c r="M62" s="50"/>
      <c r="N62" s="76"/>
      <c r="O62" s="50"/>
      <c r="Q62" s="30"/>
    </row>
    <row r="63" spans="2:23" x14ac:dyDescent="0.2">
      <c r="C63" s="7" t="s">
        <v>23</v>
      </c>
      <c r="E63" s="75">
        <v>53332029</v>
      </c>
      <c r="G63" s="50">
        <v>53404121</v>
      </c>
      <c r="H63" s="76"/>
      <c r="I63" s="50">
        <f>E63-G63</f>
        <v>-72092</v>
      </c>
      <c r="K63" s="22">
        <f>IF(G63=0,"n/a",IF(AND(I63/G63&lt;1,I63/G63&gt;-1),I63/G63,"n/a"))</f>
        <v>-1.3499332757485139E-3</v>
      </c>
      <c r="M63" s="75">
        <v>52552726</v>
      </c>
      <c r="N63" s="76"/>
      <c r="O63" s="50">
        <f>E63-M63</f>
        <v>779303</v>
      </c>
      <c r="Q63" s="22">
        <f>IF(M63=0,"n/a",IF(AND(O63/M63&lt;1,O63/M63&gt;-1),O63/M63,"n/a"))</f>
        <v>1.482897385760731E-2</v>
      </c>
    </row>
    <row r="64" spans="2:23" x14ac:dyDescent="0.2">
      <c r="C64" s="7" t="s">
        <v>24</v>
      </c>
      <c r="E64" s="52">
        <v>184798683</v>
      </c>
      <c r="G64" s="52">
        <v>171443266</v>
      </c>
      <c r="H64" s="76"/>
      <c r="I64" s="52">
        <f>E64-G64</f>
        <v>13355417</v>
      </c>
      <c r="K64" s="28">
        <f>IF(G64=0,"n/a",IF(AND(I64/G64&lt;1,I64/G64&gt;-1),I64/G64,"n/a"))</f>
        <v>7.7899921715210443E-2</v>
      </c>
      <c r="M64" s="52">
        <v>178874161</v>
      </c>
      <c r="N64" s="76"/>
      <c r="O64" s="52">
        <f>E64-M64</f>
        <v>5924522</v>
      </c>
      <c r="Q64" s="28">
        <f>IF(M64=0,"n/a",IF(AND(O64/M64&lt;1,O64/M64&gt;-1),O64/M64,"n/a"))</f>
        <v>3.3121172822719765E-2</v>
      </c>
    </row>
    <row r="65" spans="1:23" ht="6.9" customHeight="1" x14ac:dyDescent="0.2">
      <c r="E65" s="50"/>
      <c r="G65" s="50"/>
      <c r="I65" s="50"/>
      <c r="K65" s="30"/>
      <c r="M65" s="50"/>
      <c r="O65" s="50"/>
      <c r="Q65" s="30"/>
      <c r="S65" s="38"/>
      <c r="T65" s="38"/>
      <c r="U65" s="38"/>
      <c r="V65" s="38"/>
      <c r="W65" s="38"/>
    </row>
    <row r="66" spans="1:23" x14ac:dyDescent="0.2">
      <c r="C66" s="7" t="s">
        <v>25</v>
      </c>
      <c r="E66" s="52">
        <f>SUM(E63:E64)</f>
        <v>238130712</v>
      </c>
      <c r="G66" s="52">
        <f>SUM(G63:G64)</f>
        <v>224847387</v>
      </c>
      <c r="H66" s="76"/>
      <c r="I66" s="52">
        <f>E66-G66</f>
        <v>13283325</v>
      </c>
      <c r="K66" s="28">
        <f>IF(G66=0,"n/a",IF(AND(I66/G66&lt;1,I66/G66&gt;-1),I66/G66,"n/a"))</f>
        <v>5.9077070795579223E-2</v>
      </c>
      <c r="M66" s="52">
        <f>SUM(M63:M64)</f>
        <v>231426887</v>
      </c>
      <c r="N66" s="76"/>
      <c r="O66" s="52">
        <f>E66-M66</f>
        <v>6703825</v>
      </c>
      <c r="Q66" s="28">
        <f>IF(M66=0,"n/a",IF(AND(O66/M66&lt;1,O66/M66&gt;-1),O66/M66,"n/a"))</f>
        <v>2.8967355897588511E-2</v>
      </c>
    </row>
    <row r="67" spans="1:23" ht="6.9" customHeight="1" x14ac:dyDescent="0.2">
      <c r="E67" s="50"/>
      <c r="G67" s="50"/>
      <c r="I67" s="50"/>
      <c r="K67" s="30"/>
      <c r="M67" s="50"/>
      <c r="O67" s="50"/>
      <c r="Q67" s="30"/>
      <c r="S67" s="38"/>
      <c r="T67" s="38"/>
      <c r="U67" s="38"/>
      <c r="V67" s="38"/>
      <c r="W67" s="38"/>
    </row>
    <row r="68" spans="1:23" ht="12" thickBot="1" x14ac:dyDescent="0.25">
      <c r="C68" s="7" t="s">
        <v>43</v>
      </c>
      <c r="E68" s="53">
        <f>E60+E66</f>
        <v>1177974419</v>
      </c>
      <c r="G68" s="53">
        <f>G60+G66</f>
        <v>1191242429</v>
      </c>
      <c r="H68" s="76"/>
      <c r="I68" s="53">
        <f>E68-G68</f>
        <v>-13268010</v>
      </c>
      <c r="K68" s="43">
        <f>IF(G68=0,"n/a",IF(AND(I68/G68&lt;1,I68/G68&gt;-1),I68/G68,"n/a"))</f>
        <v>-1.113795955969933E-2</v>
      </c>
      <c r="M68" s="53">
        <f>M60+M66</f>
        <v>1140878073</v>
      </c>
      <c r="N68" s="76"/>
      <c r="O68" s="53">
        <f>E68-M68</f>
        <v>37096346</v>
      </c>
      <c r="Q68" s="43">
        <f>IF(M68=0,"n/a",IF(AND(O68/M68&lt;1,O68/M68&gt;-1),O68/M68,"n/a"))</f>
        <v>3.2515609579955529E-2</v>
      </c>
    </row>
    <row r="69" spans="1:23" ht="12" thickTop="1" x14ac:dyDescent="0.2"/>
    <row r="70" spans="1:23" ht="13.2" x14ac:dyDescent="0.25">
      <c r="A70" s="7" t="s">
        <v>3</v>
      </c>
      <c r="C70" s="54" t="s">
        <v>44</v>
      </c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</row>
    <row r="71" spans="1:23" x14ac:dyDescent="0.2">
      <c r="A71" s="7" t="s">
        <v>3</v>
      </c>
    </row>
    <row r="72" spans="1:23" x14ac:dyDescent="0.2">
      <c r="A72" s="7" t="s">
        <v>3</v>
      </c>
    </row>
    <row r="73" spans="1:23" x14ac:dyDescent="0.2">
      <c r="A73" s="7" t="s">
        <v>3</v>
      </c>
    </row>
    <row r="74" spans="1:23" x14ac:dyDescent="0.2">
      <c r="A74" s="7" t="s">
        <v>3</v>
      </c>
    </row>
    <row r="75" spans="1:23" x14ac:dyDescent="0.2">
      <c r="A75" s="7" t="s">
        <v>3</v>
      </c>
    </row>
    <row r="76" spans="1:23" x14ac:dyDescent="0.2">
      <c r="A76" s="7" t="s">
        <v>3</v>
      </c>
    </row>
    <row r="77" spans="1:23" x14ac:dyDescent="0.2">
      <c r="A77" s="7" t="s">
        <v>3</v>
      </c>
    </row>
    <row r="78" spans="1:23" x14ac:dyDescent="0.2">
      <c r="A78" s="7" t="s">
        <v>3</v>
      </c>
    </row>
    <row r="79" spans="1:23" x14ac:dyDescent="0.2">
      <c r="A79" s="7" t="s">
        <v>3</v>
      </c>
    </row>
    <row r="80" spans="1:23" x14ac:dyDescent="0.2">
      <c r="A80" s="7" t="s">
        <v>3</v>
      </c>
    </row>
    <row r="81" spans="1:1" x14ac:dyDescent="0.2">
      <c r="A81" s="7" t="s">
        <v>3</v>
      </c>
    </row>
    <row r="82" spans="1:1" x14ac:dyDescent="0.2">
      <c r="A82" s="7" t="s">
        <v>3</v>
      </c>
    </row>
    <row r="83" spans="1:1" x14ac:dyDescent="0.2">
      <c r="A83" s="7" t="s">
        <v>3</v>
      </c>
    </row>
    <row r="84" spans="1:1" x14ac:dyDescent="0.2">
      <c r="A84" s="7" t="s">
        <v>3</v>
      </c>
    </row>
  </sheetData>
  <mergeCells count="8">
    <mergeCell ref="S6:W6"/>
    <mergeCell ref="C70:T70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74" orientation="landscape" r:id="rId1"/>
  <headerFooter alignWithMargins="0">
    <oddFooter>&amp;C6c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55483829E839F468FB00B2A1D5BE489" ma:contentTypeVersion="76" ma:contentTypeDescription="" ma:contentTypeScope="" ma:versionID="1fc97eba4d5c0d9e1f073c43506d2cc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2018-05-14T07:00:00+00:00</OpenedDate>
    <SignificantOrder xmlns="dc463f71-b30c-4ab2-9473-d307f9d35888">false</SignificantOrder>
    <Date1 xmlns="dc463f71-b30c-4ab2-9473-d307f9d35888">2018-05-14T07:00:00+00:00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180423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7D75247-6103-472F-926E-A628B4587B3B}"/>
</file>

<file path=customXml/itemProps2.xml><?xml version="1.0" encoding="utf-8"?>
<ds:datastoreItem xmlns:ds="http://schemas.openxmlformats.org/officeDocument/2006/customXml" ds:itemID="{05BFB0F1-36E6-43D8-B4B7-846ECD8D6E2E}"/>
</file>

<file path=customXml/itemProps3.xml><?xml version="1.0" encoding="utf-8"?>
<ds:datastoreItem xmlns:ds="http://schemas.openxmlformats.org/officeDocument/2006/customXml" ds:itemID="{89F68A88-0DCC-487B-A6D0-60C2945992F1}"/>
</file>

<file path=customXml/itemProps4.xml><?xml version="1.0" encoding="utf-8"?>
<ds:datastoreItem xmlns:ds="http://schemas.openxmlformats.org/officeDocument/2006/customXml" ds:itemID="{C863A0AB-8BCC-49DA-AC1C-5BAC794D15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1-2018 SOG</vt:lpstr>
      <vt:lpstr>2-2018 SOG</vt:lpstr>
      <vt:lpstr>3-2018 SOG</vt:lpstr>
      <vt:lpstr>12ME 3-2018</vt:lpstr>
      <vt:lpstr>'1-2018 SOG'!Print_Area</vt:lpstr>
      <vt:lpstr>'12ME 3-2018'!Print_Area</vt:lpstr>
      <vt:lpstr>'2-2018 SOG'!Print_Area</vt:lpstr>
      <vt:lpstr>'3-2018 SOG'!Print_Area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Puget Sound Energy</cp:lastModifiedBy>
  <dcterms:created xsi:type="dcterms:W3CDTF">2018-05-01T17:21:38Z</dcterms:created>
  <dcterms:modified xsi:type="dcterms:W3CDTF">2018-05-01T18:53:49Z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0x0101006E56B4D1795A2E4DB2F0B01679ED314A00255483829E839F468FB00B2A1D5BE489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