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SOG 7-2017" sheetId="4" r:id="rId1"/>
    <sheet name="SOG 8-2017" sheetId="3" r:id="rId2"/>
    <sheet name="SOG 9-2017" sheetId="2" r:id="rId3"/>
    <sheet name="SOG 12ME 9-2017" sheetId="1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3">'SOG 12ME 9-2017'!$A$1:$W$70</definedName>
    <definedName name="_xlnm.Print_Area" localSheetId="0">'SOG 7-2017'!$A$1:$W$70</definedName>
    <definedName name="_xlnm.Print_Area" localSheetId="1">'SOG 8-2017'!$A$1:$W$70</definedName>
    <definedName name="_xlnm.Print_Area" localSheetId="2">'SOG 9-2017'!$A$1:$W$70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 calcMode="autoNoTable"/>
</workbook>
</file>

<file path=xl/calcChain.xml><?xml version="1.0" encoding="utf-8"?>
<calcChain xmlns="http://schemas.openxmlformats.org/spreadsheetml/2006/main">
  <c r="M8" i="4" l="1"/>
  <c r="W8" i="4" s="1"/>
  <c r="S8" i="4"/>
  <c r="I10" i="4"/>
  <c r="K10" i="4" s="1"/>
  <c r="O10" i="4"/>
  <c r="Q10" i="4" s="1"/>
  <c r="S10" i="4"/>
  <c r="U10" i="4"/>
  <c r="W10" i="4"/>
  <c r="I11" i="4"/>
  <c r="K11" i="4"/>
  <c r="O11" i="4"/>
  <c r="Q11" i="4"/>
  <c r="S11" i="4"/>
  <c r="U11" i="4"/>
  <c r="W11" i="4"/>
  <c r="I12" i="4"/>
  <c r="K12" i="4" s="1"/>
  <c r="O12" i="4"/>
  <c r="Q12" i="4" s="1"/>
  <c r="S12" i="4"/>
  <c r="U12" i="4"/>
  <c r="W12" i="4"/>
  <c r="E14" i="4"/>
  <c r="G14" i="4"/>
  <c r="K14" i="4" s="1"/>
  <c r="I14" i="4"/>
  <c r="M14" i="4"/>
  <c r="M22" i="4" s="1"/>
  <c r="O14" i="4"/>
  <c r="Q14" i="4"/>
  <c r="I17" i="4"/>
  <c r="K17" i="4"/>
  <c r="O17" i="4"/>
  <c r="Q17" i="4" s="1"/>
  <c r="S17" i="4"/>
  <c r="U17" i="4"/>
  <c r="W17" i="4"/>
  <c r="I18" i="4"/>
  <c r="K18" i="4"/>
  <c r="O18" i="4"/>
  <c r="Q18" i="4" s="1"/>
  <c r="S18" i="4"/>
  <c r="U18" i="4"/>
  <c r="W18" i="4"/>
  <c r="E20" i="4"/>
  <c r="I20" i="4" s="1"/>
  <c r="G20" i="4"/>
  <c r="K20" i="4" s="1"/>
  <c r="M20" i="4"/>
  <c r="Q20" i="4" s="1"/>
  <c r="O20" i="4"/>
  <c r="E22" i="4"/>
  <c r="G22" i="4"/>
  <c r="I25" i="4"/>
  <c r="K25" i="4"/>
  <c r="O25" i="4"/>
  <c r="Q25" i="4"/>
  <c r="S25" i="4"/>
  <c r="U25" i="4"/>
  <c r="W25" i="4"/>
  <c r="I26" i="4"/>
  <c r="K26" i="4" s="1"/>
  <c r="O26" i="4"/>
  <c r="Q26" i="4"/>
  <c r="S26" i="4"/>
  <c r="U26" i="4"/>
  <c r="W26" i="4"/>
  <c r="E28" i="4"/>
  <c r="I28" i="4" s="1"/>
  <c r="G28" i="4"/>
  <c r="M28" i="4"/>
  <c r="W28" i="4"/>
  <c r="I32" i="4"/>
  <c r="K32" i="4"/>
  <c r="O32" i="4"/>
  <c r="Q32" i="4"/>
  <c r="I33" i="4"/>
  <c r="K33" i="4"/>
  <c r="O33" i="4"/>
  <c r="Q33" i="4"/>
  <c r="I48" i="4"/>
  <c r="K48" i="4"/>
  <c r="O48" i="4"/>
  <c r="Q48" i="4" s="1"/>
  <c r="I49" i="4"/>
  <c r="K49" i="4" s="1"/>
  <c r="O49" i="4"/>
  <c r="Q49" i="4" s="1"/>
  <c r="I50" i="4"/>
  <c r="K50" i="4"/>
  <c r="O50" i="4"/>
  <c r="Q50" i="4" s="1"/>
  <c r="E52" i="4"/>
  <c r="S14" i="4" s="1"/>
  <c r="G52" i="4"/>
  <c r="U14" i="4" s="1"/>
  <c r="I52" i="4"/>
  <c r="M52" i="4"/>
  <c r="O52" i="4"/>
  <c r="Q52" i="4"/>
  <c r="I55" i="4"/>
  <c r="K55" i="4" s="1"/>
  <c r="O55" i="4"/>
  <c r="Q55" i="4"/>
  <c r="I56" i="4"/>
  <c r="K56" i="4" s="1"/>
  <c r="O56" i="4"/>
  <c r="Q56" i="4"/>
  <c r="E58" i="4"/>
  <c r="O58" i="4" s="1"/>
  <c r="G58" i="4"/>
  <c r="M58" i="4"/>
  <c r="W20" i="4" s="1"/>
  <c r="M60" i="4"/>
  <c r="I63" i="4"/>
  <c r="K63" i="4"/>
  <c r="O63" i="4"/>
  <c r="Q63" i="4"/>
  <c r="I64" i="4"/>
  <c r="K64" i="4"/>
  <c r="O64" i="4"/>
  <c r="Q64" i="4"/>
  <c r="E66" i="4"/>
  <c r="G66" i="4"/>
  <c r="U28" i="4" s="1"/>
  <c r="M66" i="4"/>
  <c r="O66" i="4"/>
  <c r="Q22" i="4" l="1"/>
  <c r="W22" i="4"/>
  <c r="Q66" i="4"/>
  <c r="E60" i="4"/>
  <c r="O60" i="4" s="1"/>
  <c r="Q60" i="4" s="1"/>
  <c r="O28" i="4"/>
  <c r="I22" i="4"/>
  <c r="Q58" i="4"/>
  <c r="I58" i="4"/>
  <c r="K58" i="4" s="1"/>
  <c r="Q28" i="4"/>
  <c r="O22" i="4"/>
  <c r="S20" i="4"/>
  <c r="I66" i="4"/>
  <c r="K66" i="4" s="1"/>
  <c r="U20" i="4"/>
  <c r="W14" i="4"/>
  <c r="K28" i="4"/>
  <c r="K22" i="4"/>
  <c r="M68" i="4"/>
  <c r="G30" i="4"/>
  <c r="S28" i="4"/>
  <c r="G60" i="4"/>
  <c r="K52" i="4"/>
  <c r="M30" i="4"/>
  <c r="E30" i="4"/>
  <c r="E68" i="4" l="1"/>
  <c r="S30" i="4" s="1"/>
  <c r="S22" i="4"/>
  <c r="G68" i="4"/>
  <c r="U22" i="4"/>
  <c r="K30" i="4"/>
  <c r="G35" i="4"/>
  <c r="W30" i="4"/>
  <c r="Q30" i="4"/>
  <c r="M35" i="4"/>
  <c r="O30" i="4"/>
  <c r="I30" i="4"/>
  <c r="E35" i="4"/>
  <c r="O68" i="4"/>
  <c r="Q68" i="4" s="1"/>
  <c r="I60" i="4"/>
  <c r="K60" i="4" s="1"/>
  <c r="I68" i="4" l="1"/>
  <c r="I35" i="4"/>
  <c r="O35" i="4"/>
  <c r="Q35" i="4" s="1"/>
  <c r="U30" i="4"/>
  <c r="K68" i="4"/>
  <c r="K35" i="4"/>
  <c r="M8" i="3" l="1"/>
  <c r="S8" i="3"/>
  <c r="W8" i="3"/>
  <c r="I10" i="3"/>
  <c r="K10" i="3" s="1"/>
  <c r="O10" i="3"/>
  <c r="Q10" i="3"/>
  <c r="S10" i="3"/>
  <c r="U10" i="3"/>
  <c r="W10" i="3"/>
  <c r="I11" i="3"/>
  <c r="K11" i="3"/>
  <c r="O11" i="3"/>
  <c r="Q11" i="3" s="1"/>
  <c r="S11" i="3"/>
  <c r="U11" i="3"/>
  <c r="W11" i="3"/>
  <c r="I12" i="3"/>
  <c r="K12" i="3" s="1"/>
  <c r="O12" i="3"/>
  <c r="Q12" i="3" s="1"/>
  <c r="S12" i="3"/>
  <c r="U12" i="3"/>
  <c r="W12" i="3"/>
  <c r="E14" i="3"/>
  <c r="G14" i="3"/>
  <c r="K14" i="3" s="1"/>
  <c r="I14" i="3"/>
  <c r="M14" i="3"/>
  <c r="M22" i="3" s="1"/>
  <c r="O14" i="3"/>
  <c r="Q14" i="3"/>
  <c r="I17" i="3"/>
  <c r="K17" i="3"/>
  <c r="O17" i="3"/>
  <c r="Q17" i="3" s="1"/>
  <c r="S17" i="3"/>
  <c r="U17" i="3"/>
  <c r="W17" i="3"/>
  <c r="I18" i="3"/>
  <c r="K18" i="3"/>
  <c r="O18" i="3"/>
  <c r="Q18" i="3" s="1"/>
  <c r="S18" i="3"/>
  <c r="U18" i="3"/>
  <c r="W18" i="3"/>
  <c r="E20" i="3"/>
  <c r="I20" i="3" s="1"/>
  <c r="G20" i="3"/>
  <c r="K20" i="3" s="1"/>
  <c r="M20" i="3"/>
  <c r="Q20" i="3" s="1"/>
  <c r="O20" i="3"/>
  <c r="E22" i="3"/>
  <c r="G22" i="3"/>
  <c r="I25" i="3"/>
  <c r="K25" i="3"/>
  <c r="O25" i="3"/>
  <c r="Q25" i="3"/>
  <c r="S25" i="3"/>
  <c r="U25" i="3"/>
  <c r="W25" i="3"/>
  <c r="I26" i="3"/>
  <c r="K26" i="3" s="1"/>
  <c r="O26" i="3"/>
  <c r="Q26" i="3"/>
  <c r="S26" i="3"/>
  <c r="U26" i="3"/>
  <c r="W26" i="3"/>
  <c r="E28" i="3"/>
  <c r="I28" i="3" s="1"/>
  <c r="G28" i="3"/>
  <c r="M28" i="3"/>
  <c r="W28" i="3"/>
  <c r="I32" i="3"/>
  <c r="K32" i="3"/>
  <c r="O32" i="3"/>
  <c r="Q32" i="3"/>
  <c r="I33" i="3"/>
  <c r="K33" i="3"/>
  <c r="O33" i="3"/>
  <c r="Q33" i="3"/>
  <c r="I48" i="3"/>
  <c r="K48" i="3"/>
  <c r="O48" i="3"/>
  <c r="Q48" i="3" s="1"/>
  <c r="I49" i="3"/>
  <c r="K49" i="3" s="1"/>
  <c r="O49" i="3"/>
  <c r="Q49" i="3" s="1"/>
  <c r="I50" i="3"/>
  <c r="K50" i="3"/>
  <c r="O50" i="3"/>
  <c r="Q50" i="3" s="1"/>
  <c r="E52" i="3"/>
  <c r="S14" i="3" s="1"/>
  <c r="G52" i="3"/>
  <c r="U14" i="3" s="1"/>
  <c r="I52" i="3"/>
  <c r="M52" i="3"/>
  <c r="W14" i="3" s="1"/>
  <c r="O52" i="3"/>
  <c r="Q52" i="3"/>
  <c r="I55" i="3"/>
  <c r="K55" i="3" s="1"/>
  <c r="O55" i="3"/>
  <c r="Q55" i="3"/>
  <c r="I56" i="3"/>
  <c r="K56" i="3" s="1"/>
  <c r="O56" i="3"/>
  <c r="Q56" i="3"/>
  <c r="E58" i="3"/>
  <c r="O58" i="3" s="1"/>
  <c r="G58" i="3"/>
  <c r="M58" i="3"/>
  <c r="W20" i="3" s="1"/>
  <c r="M60" i="3"/>
  <c r="I63" i="3"/>
  <c r="K63" i="3"/>
  <c r="O63" i="3"/>
  <c r="Q63" i="3"/>
  <c r="I64" i="3"/>
  <c r="K64" i="3"/>
  <c r="O64" i="3"/>
  <c r="Q64" i="3"/>
  <c r="E66" i="3"/>
  <c r="G66" i="3"/>
  <c r="M66" i="3"/>
  <c r="O66" i="3"/>
  <c r="Q22" i="3" l="1"/>
  <c r="O22" i="3"/>
  <c r="E60" i="3"/>
  <c r="O60" i="3" s="1"/>
  <c r="Q60" i="3" s="1"/>
  <c r="O28" i="3"/>
  <c r="I58" i="3"/>
  <c r="K58" i="3" s="1"/>
  <c r="Q28" i="3"/>
  <c r="S20" i="3"/>
  <c r="Q66" i="3"/>
  <c r="I22" i="3"/>
  <c r="K22" i="3" s="1"/>
  <c r="Q58" i="3"/>
  <c r="I66" i="3"/>
  <c r="U20" i="3"/>
  <c r="K66" i="3"/>
  <c r="K28" i="3"/>
  <c r="W22" i="3"/>
  <c r="G30" i="3"/>
  <c r="S28" i="3"/>
  <c r="S22" i="3"/>
  <c r="U28" i="3"/>
  <c r="M68" i="3"/>
  <c r="G60" i="3"/>
  <c r="I60" i="3" s="1"/>
  <c r="K52" i="3"/>
  <c r="M30" i="3"/>
  <c r="E30" i="3"/>
  <c r="M8" i="2"/>
  <c r="W8" i="2" s="1"/>
  <c r="S8" i="2"/>
  <c r="I10" i="2"/>
  <c r="K10" i="2"/>
  <c r="O10" i="2"/>
  <c r="Q10" i="2" s="1"/>
  <c r="S10" i="2"/>
  <c r="U10" i="2"/>
  <c r="W10" i="2"/>
  <c r="I11" i="2"/>
  <c r="K11" i="2"/>
  <c r="O11" i="2"/>
  <c r="Q11" i="2" s="1"/>
  <c r="S11" i="2"/>
  <c r="U11" i="2"/>
  <c r="W11" i="2"/>
  <c r="I12" i="2"/>
  <c r="K12" i="2"/>
  <c r="O12" i="2"/>
  <c r="Q12" i="2"/>
  <c r="S12" i="2"/>
  <c r="U12" i="2"/>
  <c r="W12" i="2"/>
  <c r="E14" i="2"/>
  <c r="G14" i="2"/>
  <c r="M14" i="2"/>
  <c r="I17" i="2"/>
  <c r="K17" i="2"/>
  <c r="O17" i="2"/>
  <c r="Q17" i="2" s="1"/>
  <c r="S17" i="2"/>
  <c r="U17" i="2"/>
  <c r="W17" i="2"/>
  <c r="I18" i="2"/>
  <c r="K18" i="2" s="1"/>
  <c r="O18" i="2"/>
  <c r="Q18" i="2"/>
  <c r="S18" i="2"/>
  <c r="U18" i="2"/>
  <c r="W18" i="2"/>
  <c r="E20" i="2"/>
  <c r="O20" i="2" s="1"/>
  <c r="G20" i="2"/>
  <c r="G22" i="2" s="1"/>
  <c r="M20" i="2"/>
  <c r="I25" i="2"/>
  <c r="K25" i="2" s="1"/>
  <c r="O25" i="2"/>
  <c r="Q25" i="2"/>
  <c r="S25" i="2"/>
  <c r="U25" i="2"/>
  <c r="W25" i="2"/>
  <c r="I26" i="2"/>
  <c r="K26" i="2"/>
  <c r="O26" i="2"/>
  <c r="Q26" i="2" s="1"/>
  <c r="S26" i="2"/>
  <c r="U26" i="2"/>
  <c r="W26" i="2"/>
  <c r="E28" i="2"/>
  <c r="G28" i="2"/>
  <c r="I28" i="2"/>
  <c r="M28" i="2"/>
  <c r="O28" i="2" s="1"/>
  <c r="I32" i="2"/>
  <c r="K32" i="2" s="1"/>
  <c r="O32" i="2"/>
  <c r="Q32" i="2" s="1"/>
  <c r="I33" i="2"/>
  <c r="K33" i="2"/>
  <c r="O33" i="2"/>
  <c r="Q33" i="2" s="1"/>
  <c r="I48" i="2"/>
  <c r="K48" i="2"/>
  <c r="O48" i="2"/>
  <c r="Q48" i="2" s="1"/>
  <c r="I49" i="2"/>
  <c r="K49" i="2"/>
  <c r="O49" i="2"/>
  <c r="Q49" i="2" s="1"/>
  <c r="I50" i="2"/>
  <c r="K50" i="2"/>
  <c r="O50" i="2"/>
  <c r="Q50" i="2" s="1"/>
  <c r="E52" i="2"/>
  <c r="G52" i="2"/>
  <c r="U14" i="2" s="1"/>
  <c r="I52" i="2"/>
  <c r="M52" i="2"/>
  <c r="O52" i="2"/>
  <c r="Q52" i="2"/>
  <c r="I55" i="2"/>
  <c r="K55" i="2" s="1"/>
  <c r="O55" i="2"/>
  <c r="Q55" i="2"/>
  <c r="I56" i="2"/>
  <c r="K56" i="2" s="1"/>
  <c r="O56" i="2"/>
  <c r="Q56" i="2"/>
  <c r="E58" i="2"/>
  <c r="O58" i="2" s="1"/>
  <c r="G58" i="2"/>
  <c r="U20" i="2" s="1"/>
  <c r="M58" i="2"/>
  <c r="W20" i="2" s="1"/>
  <c r="I63" i="2"/>
  <c r="K63" i="2"/>
  <c r="O63" i="2"/>
  <c r="Q63" i="2" s="1"/>
  <c r="I64" i="2"/>
  <c r="K64" i="2"/>
  <c r="O64" i="2"/>
  <c r="Q64" i="2" s="1"/>
  <c r="E66" i="2"/>
  <c r="S28" i="2" s="1"/>
  <c r="G66" i="2"/>
  <c r="I66" i="2"/>
  <c r="M66" i="2"/>
  <c r="O66" i="2" s="1"/>
  <c r="G66" i="1"/>
  <c r="M66" i="1"/>
  <c r="K64" i="1"/>
  <c r="U26" i="1"/>
  <c r="Q63" i="1"/>
  <c r="I63" i="1"/>
  <c r="K63" i="1" s="1"/>
  <c r="O63" i="1"/>
  <c r="M58" i="1"/>
  <c r="G58" i="1"/>
  <c r="K56" i="1"/>
  <c r="U18" i="1"/>
  <c r="K55" i="1"/>
  <c r="I55" i="1"/>
  <c r="O55" i="1"/>
  <c r="Q55" i="1" s="1"/>
  <c r="G52" i="1"/>
  <c r="K50" i="1"/>
  <c r="I50" i="1"/>
  <c r="K49" i="1"/>
  <c r="U11" i="1"/>
  <c r="K48" i="1"/>
  <c r="I48" i="1"/>
  <c r="E28" i="1"/>
  <c r="W26" i="1"/>
  <c r="O26" i="1"/>
  <c r="Q26" i="1" s="1"/>
  <c r="I26" i="1"/>
  <c r="U25" i="1"/>
  <c r="G28" i="1"/>
  <c r="U28" i="1" s="1"/>
  <c r="W18" i="1"/>
  <c r="Q18" i="1"/>
  <c r="O18" i="1"/>
  <c r="I18" i="1"/>
  <c r="U17" i="1"/>
  <c r="G14" i="1"/>
  <c r="W11" i="1"/>
  <c r="O11" i="1"/>
  <c r="Q11" i="1" s="1"/>
  <c r="I11" i="1"/>
  <c r="K11" i="1" s="1"/>
  <c r="U10" i="1"/>
  <c r="S10" i="1"/>
  <c r="E68" i="3" l="1"/>
  <c r="W30" i="3"/>
  <c r="O30" i="3"/>
  <c r="Q30" i="3" s="1"/>
  <c r="I30" i="3"/>
  <c r="K30" i="3" s="1"/>
  <c r="E35" i="3"/>
  <c r="G35" i="3"/>
  <c r="G68" i="3"/>
  <c r="U22" i="3"/>
  <c r="K60" i="3"/>
  <c r="M35" i="3"/>
  <c r="O68" i="3"/>
  <c r="Q68" i="3" s="1"/>
  <c r="S30" i="3"/>
  <c r="W28" i="2"/>
  <c r="Q66" i="2"/>
  <c r="K66" i="2"/>
  <c r="G60" i="2"/>
  <c r="U22" i="2" s="1"/>
  <c r="W14" i="2"/>
  <c r="Q28" i="2"/>
  <c r="K28" i="2"/>
  <c r="O14" i="2"/>
  <c r="Q14" i="2" s="1"/>
  <c r="K52" i="2"/>
  <c r="Q20" i="2"/>
  <c r="M60" i="2"/>
  <c r="E60" i="2"/>
  <c r="S20" i="2"/>
  <c r="S14" i="2"/>
  <c r="Q58" i="2"/>
  <c r="I58" i="2"/>
  <c r="K58" i="2" s="1"/>
  <c r="U28" i="2"/>
  <c r="M22" i="2"/>
  <c r="E22" i="2"/>
  <c r="I20" i="2"/>
  <c r="K20" i="2" s="1"/>
  <c r="I14" i="2"/>
  <c r="K14" i="2" s="1"/>
  <c r="G30" i="2"/>
  <c r="K10" i="1"/>
  <c r="O10" i="1"/>
  <c r="I17" i="1"/>
  <c r="K17" i="1" s="1"/>
  <c r="O17" i="1"/>
  <c r="Q17" i="1" s="1"/>
  <c r="I28" i="1"/>
  <c r="Q33" i="1"/>
  <c r="I49" i="1"/>
  <c r="O49" i="1"/>
  <c r="U14" i="1"/>
  <c r="K52" i="1"/>
  <c r="I64" i="1"/>
  <c r="O64" i="1"/>
  <c r="S26" i="1"/>
  <c r="E66" i="1"/>
  <c r="I12" i="1"/>
  <c r="K12" i="1" s="1"/>
  <c r="O12" i="1"/>
  <c r="Q12" i="1" s="1"/>
  <c r="S12" i="1"/>
  <c r="G20" i="1"/>
  <c r="E20" i="1"/>
  <c r="K28" i="1"/>
  <c r="Q32" i="1"/>
  <c r="O33" i="1"/>
  <c r="U12" i="1"/>
  <c r="W25" i="1"/>
  <c r="K26" i="1"/>
  <c r="M28" i="1"/>
  <c r="I32" i="1"/>
  <c r="K32" i="1" s="1"/>
  <c r="O32" i="1"/>
  <c r="I33" i="1"/>
  <c r="E52" i="1"/>
  <c r="M52" i="1"/>
  <c r="W12" i="1"/>
  <c r="I56" i="1"/>
  <c r="O56" i="1"/>
  <c r="Q56" i="1" s="1"/>
  <c r="S18" i="1"/>
  <c r="E58" i="1"/>
  <c r="G60" i="1"/>
  <c r="E14" i="1"/>
  <c r="I10" i="1"/>
  <c r="S17" i="1"/>
  <c r="M14" i="1"/>
  <c r="Q10" i="1"/>
  <c r="W10" i="1"/>
  <c r="S11" i="1"/>
  <c r="W17" i="1"/>
  <c r="K18" i="1"/>
  <c r="M20" i="1"/>
  <c r="I25" i="1"/>
  <c r="K25" i="1" s="1"/>
  <c r="O25" i="1"/>
  <c r="Q25" i="1" s="1"/>
  <c r="S25" i="1"/>
  <c r="K33" i="1"/>
  <c r="Q49" i="1"/>
  <c r="O50" i="1"/>
  <c r="Q50" i="1" s="1"/>
  <c r="Q64" i="1"/>
  <c r="O48" i="1"/>
  <c r="Q48" i="1" s="1"/>
  <c r="U30" i="3" l="1"/>
  <c r="I68" i="3"/>
  <c r="K68" i="3" s="1"/>
  <c r="I35" i="3"/>
  <c r="K35" i="3" s="1"/>
  <c r="O35" i="3"/>
  <c r="Q35" i="3" s="1"/>
  <c r="G68" i="2"/>
  <c r="U30" i="2" s="1"/>
  <c r="O22" i="2"/>
  <c r="Q22" i="2" s="1"/>
  <c r="I22" i="2"/>
  <c r="K22" i="2" s="1"/>
  <c r="E30" i="2"/>
  <c r="G35" i="2"/>
  <c r="M30" i="2"/>
  <c r="S22" i="2"/>
  <c r="I60" i="2"/>
  <c r="K60" i="2" s="1"/>
  <c r="E68" i="2"/>
  <c r="O60" i="2"/>
  <c r="Q60" i="2" s="1"/>
  <c r="M68" i="2"/>
  <c r="W22" i="2"/>
  <c r="G68" i="1"/>
  <c r="I58" i="1"/>
  <c r="K58" i="1" s="1"/>
  <c r="O58" i="1"/>
  <c r="Q58" i="1" s="1"/>
  <c r="S20" i="1"/>
  <c r="W28" i="1"/>
  <c r="I20" i="1"/>
  <c r="O20" i="1"/>
  <c r="Q20" i="1" s="1"/>
  <c r="O28" i="1"/>
  <c r="Q28" i="1" s="1"/>
  <c r="M22" i="1"/>
  <c r="E60" i="1"/>
  <c r="S14" i="1"/>
  <c r="O52" i="1"/>
  <c r="I52" i="1"/>
  <c r="E22" i="1"/>
  <c r="I14" i="1"/>
  <c r="K14" i="1" s="1"/>
  <c r="O14" i="1"/>
  <c r="Q14" i="1" s="1"/>
  <c r="M60" i="1"/>
  <c r="Q52" i="1"/>
  <c r="W14" i="1"/>
  <c r="K20" i="1"/>
  <c r="U20" i="1"/>
  <c r="I66" i="1"/>
  <c r="K66" i="1" s="1"/>
  <c r="O66" i="1"/>
  <c r="Q66" i="1" s="1"/>
  <c r="S28" i="1"/>
  <c r="W20" i="1"/>
  <c r="G22" i="1"/>
  <c r="W30" i="2" l="1"/>
  <c r="M35" i="2"/>
  <c r="O30" i="2"/>
  <c r="Q30" i="2" s="1"/>
  <c r="I30" i="2"/>
  <c r="K30" i="2" s="1"/>
  <c r="E35" i="2"/>
  <c r="O68" i="2"/>
  <c r="Q68" i="2" s="1"/>
  <c r="S30" i="2"/>
  <c r="I68" i="2"/>
  <c r="K68" i="2" s="1"/>
  <c r="G30" i="1"/>
  <c r="E68" i="1"/>
  <c r="S22" i="1"/>
  <c r="I60" i="1"/>
  <c r="K60" i="1" s="1"/>
  <c r="O60" i="1"/>
  <c r="M68" i="1"/>
  <c r="W22" i="1"/>
  <c r="Q60" i="1"/>
  <c r="U22" i="1"/>
  <c r="U30" i="1"/>
  <c r="E30" i="1"/>
  <c r="I22" i="1"/>
  <c r="K22" i="1" s="1"/>
  <c r="O22" i="1"/>
  <c r="Q22" i="1" s="1"/>
  <c r="M30" i="1"/>
  <c r="Q35" i="2" l="1"/>
  <c r="O35" i="2"/>
  <c r="I35" i="2"/>
  <c r="K35" i="2" s="1"/>
  <c r="M35" i="1"/>
  <c r="Q68" i="1"/>
  <c r="W30" i="1"/>
  <c r="S30" i="1"/>
  <c r="O68" i="1"/>
  <c r="I68" i="1"/>
  <c r="K68" i="1" s="1"/>
  <c r="G35" i="1"/>
  <c r="E35" i="1"/>
  <c r="O30" i="1"/>
  <c r="Q30" i="1" s="1"/>
  <c r="I30" i="1"/>
  <c r="K30" i="1" s="1"/>
  <c r="I35" i="1" l="1"/>
  <c r="O35" i="1"/>
  <c r="K35" i="1"/>
  <c r="Q35" i="1"/>
</calcChain>
</file>

<file path=xl/sharedStrings.xml><?xml version="1.0" encoding="utf-8"?>
<sst xmlns="http://schemas.openxmlformats.org/spreadsheetml/2006/main" count="300" uniqueCount="48">
  <si>
    <t>PUGET SOUND ENERGY</t>
  </si>
  <si>
    <t>SUMMARY OF GAS OPERATING REVENUE &amp; THERM SALES</t>
  </si>
  <si>
    <t>INCREASE (DECREASE)</t>
  </si>
  <si>
    <t/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</si>
  <si>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</si>
  <si>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</si>
  <si>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</si>
  <si>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</si>
  <si>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</si>
  <si>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</si>
  <si>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</si>
  <si>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</si>
  <si>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</si>
  <si>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</si>
  <si>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</si>
  <si>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</si>
  <si>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</si>
  <si>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</si>
  <si>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</si>
  <si>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</si>
  <si>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</si>
  <si>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</si>
  <si>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</si>
  <si>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</si>
  <si>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</si>
  <si>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</si>
  <si>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</si>
  <si>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</si>
  <si>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</si>
  <si>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</si>
  <si>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</si>
  <si>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</si>
  <si>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</si>
  <si>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</si>
  <si>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</si>
  <si>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</si>
  <si>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</si>
  <si>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</si>
  <si>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</si>
  <si>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</si>
  <si>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</si>
  <si>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</si>
  <si>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</si>
  <si>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TWELVE MONTHS ENDED SEPTEMBER 30, 2017</t>
  </si>
  <si>
    <t>VARIANCE FROM 2015</t>
  </si>
  <si>
    <t>MONTH OF SEPTEMBER 2017</t>
  </si>
  <si>
    <t>MONTH OF AUGUST 2017</t>
  </si>
  <si>
    <t>MONTH OF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</si>
</sst>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#,##0.0%_);\(#,##0.0%\);_(#,##0.0%_);_(@_)"/>
    <numFmt numFmtId="166" formatCode="_-* #,##0.00\ &quot;DM&quot;_-;\-* #,##0.00\ &quot;DM&quot;_-;_-* &quot;-&quot;??\ &quot;DM&quot;_-;_-@_-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%;\(0.0%\)"/>
    <numFmt numFmtId="170" formatCode="0.000"/>
    <numFmt numFmtId="171" formatCode="_(&quot;$&quot;* #,##0_);_(&quot;$&quot;* \(#,##0\);_(&quot;$&quot;* &quot;-&quot;??_);_(@_)"/>
    <numFmt numFmtId="172" formatCode="_(#,##0_);\(#,##0\);_(#,##0_);_(@_)"/>
    <numFmt numFmtId="173" formatCode="_-* #,##0\ _D_M_-;\-* #,##0\ _D_M_-;_-* &quot;-&quot;??\ _D_M_-;_-@_-"/>
    <numFmt numFmtId="174" formatCode="00000"/>
    <numFmt numFmtId="175" formatCode="0.00_)"/>
    <numFmt numFmtId="176" formatCode="###,000"/>
    <numFmt numFmtId="177" formatCode="_(#,##0.00_);\(#,##0.00\);_(#,##0.00_);_(@_)"/>
    <numFmt numFmtId="178" formatCode="#,##0.000_);\(#,##0.000\)"/>
  </numFmts>
  <fonts count="3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4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5" fontId="11" fillId="0" borderId="0"/>
    <xf numFmtId="10" fontId="4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top" indent="1"/>
    </xf>
    <xf numFmtId="0" fontId="4" fillId="19" borderId="4" applyNumberFormat="0" applyProtection="0">
      <alignment horizontal="left" vertical="center" indent="1"/>
    </xf>
    <xf numFmtId="0" fontId="4" fillId="19" borderId="4" applyNumberFormat="0" applyProtection="0">
      <alignment horizontal="left" vertical="top" indent="1"/>
    </xf>
    <xf numFmtId="0" fontId="4" fillId="32" borderId="4" applyNumberFormat="0" applyProtection="0">
      <alignment horizontal="left" vertical="center" indent="1"/>
    </xf>
    <xf numFmtId="0" fontId="4" fillId="32" borderId="4" applyNumberFormat="0" applyProtection="0">
      <alignment horizontal="left" vertical="top" indent="1"/>
    </xf>
    <xf numFmtId="0" fontId="4" fillId="30" borderId="4" applyNumberFormat="0" applyProtection="0">
      <alignment horizontal="left" vertical="center" indent="1"/>
    </xf>
    <xf numFmtId="0" fontId="4" fillId="30" borderId="4" applyNumberFormat="0" applyProtection="0">
      <alignment horizontal="left" vertical="top" indent="1"/>
    </xf>
    <xf numFmtId="0" fontId="4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6" fontId="21" fillId="0" borderId="8" applyNumberFormat="0" applyProtection="0">
      <alignment horizontal="right" vertical="center"/>
    </xf>
    <xf numFmtId="176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6" fontId="26" fillId="39" borderId="11" applyNumberFormat="0" applyBorder="0" applyAlignment="0" applyProtection="0">
      <alignment horizontal="right" vertical="center" indent="1"/>
    </xf>
    <xf numFmtId="176" fontId="27" fillId="40" borderId="11" applyNumberFormat="0" applyBorder="0" applyAlignment="0" applyProtection="0">
      <alignment horizontal="right" vertical="center" indent="1"/>
    </xf>
    <xf numFmtId="176" fontId="27" fillId="41" borderId="11" applyNumberFormat="0" applyBorder="0" applyAlignment="0" applyProtection="0">
      <alignment horizontal="right" vertical="center" indent="1"/>
    </xf>
    <xf numFmtId="176" fontId="28" fillId="42" borderId="11" applyNumberFormat="0" applyBorder="0" applyAlignment="0" applyProtection="0">
      <alignment horizontal="right" vertical="center" indent="1"/>
    </xf>
    <xf numFmtId="176" fontId="28" fillId="43" borderId="11" applyNumberFormat="0" applyBorder="0" applyAlignment="0" applyProtection="0">
      <alignment horizontal="right" vertical="center" indent="1"/>
    </xf>
    <xf numFmtId="176" fontId="28" fillId="44" borderId="11" applyNumberFormat="0" applyBorder="0" applyAlignment="0" applyProtection="0">
      <alignment horizontal="right" vertical="center" indent="1"/>
    </xf>
    <xf numFmtId="176" fontId="29" fillId="45" borderId="11" applyNumberFormat="0" applyBorder="0" applyAlignment="0" applyProtection="0">
      <alignment horizontal="right" vertical="center" indent="1"/>
    </xf>
    <xf numFmtId="176" fontId="29" fillId="46" borderId="11" applyNumberFormat="0" applyBorder="0" applyAlignment="0" applyProtection="0">
      <alignment horizontal="right" vertical="center" indent="1"/>
    </xf>
    <xf numFmtId="176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6" fontId="21" fillId="51" borderId="8" applyNumberFormat="0" applyBorder="0" applyProtection="0">
      <alignment horizontal="right" vertical="center"/>
    </xf>
    <xf numFmtId="176" fontId="22" fillId="51" borderId="9" applyNumberFormat="0" applyBorder="0" applyProtection="0">
      <alignment horizontal="right" vertical="center"/>
    </xf>
    <xf numFmtId="176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6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3" fillId="0" borderId="0" xfId="1" applyNumberFormat="1" applyFont="1" applyAlignment="1" applyProtection="1">
      <alignment horizontal="right"/>
    </xf>
    <xf numFmtId="44" fontId="3" fillId="0" borderId="0" xfId="0" applyNumberFormat="1" applyFont="1" applyProtection="1"/>
    <xf numFmtId="44" fontId="3" fillId="0" borderId="0" xfId="4" applyNumberFormat="1" applyFont="1" applyFill="1" applyAlignment="1" applyProtection="1">
      <alignment horizontal="right"/>
    </xf>
    <xf numFmtId="165" fontId="3" fillId="0" borderId="0" xfId="4" applyNumberFormat="1" applyFont="1" applyFill="1" applyAlignment="1" applyProtection="1">
      <alignment horizontal="right"/>
    </xf>
    <xf numFmtId="167" fontId="3" fillId="0" borderId="0" xfId="2" applyNumberFormat="1" applyFont="1" applyFill="1" applyAlignment="1" applyProtection="1">
      <alignment horizontal="right"/>
    </xf>
    <xf numFmtId="168" fontId="3" fillId="0" borderId="0" xfId="0" applyNumberFormat="1" applyFont="1" applyFill="1" applyProtection="1"/>
    <xf numFmtId="43" fontId="3" fillId="0" borderId="0" xfId="1" applyNumberFormat="1" applyFont="1" applyAlignment="1" applyProtection="1">
      <alignment horizontal="right"/>
    </xf>
    <xf numFmtId="43" fontId="3" fillId="0" borderId="0" xfId="0" applyNumberFormat="1" applyFont="1" applyProtection="1"/>
    <xf numFmtId="43" fontId="3" fillId="0" borderId="0" xfId="4" applyNumberFormat="1" applyFont="1" applyFill="1" applyAlignment="1" applyProtection="1">
      <alignment horizontal="right"/>
    </xf>
    <xf numFmtId="168" fontId="3" fillId="0" borderId="0" xfId="2" applyNumberFormat="1" applyFont="1" applyFill="1" applyAlignment="1" applyProtection="1">
      <alignment horizontal="right"/>
    </xf>
    <xf numFmtId="43" fontId="3" fillId="0" borderId="1" xfId="1" applyNumberFormat="1" applyFont="1" applyBorder="1" applyAlignment="1" applyProtection="1">
      <alignment horizontal="right"/>
    </xf>
    <xf numFmtId="43" fontId="3" fillId="0" borderId="1" xfId="4" applyNumberFormat="1" applyFont="1" applyFill="1" applyBorder="1" applyAlignment="1" applyProtection="1">
      <alignment horizontal="right"/>
    </xf>
    <xf numFmtId="165" fontId="3" fillId="0" borderId="1" xfId="4" applyNumberFormat="1" applyFont="1" applyFill="1" applyBorder="1" applyAlignment="1" applyProtection="1">
      <alignment horizontal="right"/>
    </xf>
    <xf numFmtId="168" fontId="3" fillId="0" borderId="1" xfId="2" applyNumberFormat="1" applyFont="1" applyFill="1" applyBorder="1" applyAlignment="1" applyProtection="1">
      <alignment horizontal="right"/>
    </xf>
    <xf numFmtId="43" fontId="3" fillId="0" borderId="0" xfId="3" applyNumberFormat="1" applyFont="1" applyFill="1" applyProtection="1"/>
    <xf numFmtId="169" fontId="3" fillId="0" borderId="0" xfId="3" applyNumberFormat="1" applyFont="1" applyFill="1" applyProtection="1"/>
    <xf numFmtId="43" fontId="3" fillId="0" borderId="0" xfId="1" applyNumberFormat="1" applyFont="1" applyBorder="1" applyAlignment="1" applyProtection="1">
      <alignment horizontal="right"/>
    </xf>
    <xf numFmtId="43" fontId="3" fillId="0" borderId="0" xfId="4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>
      <alignment horizontal="right"/>
    </xf>
    <xf numFmtId="43" fontId="3" fillId="0" borderId="0" xfId="0" applyNumberFormat="1" applyFont="1" applyBorder="1" applyProtection="1"/>
    <xf numFmtId="170" fontId="3" fillId="0" borderId="0" xfId="0" applyNumberFormat="1" applyFont="1" applyFill="1" applyProtection="1"/>
    <xf numFmtId="0" fontId="3" fillId="0" borderId="0" xfId="0" applyFont="1" applyBorder="1" applyProtection="1"/>
    <xf numFmtId="169" fontId="3" fillId="0" borderId="0" xfId="3" applyNumberFormat="1" applyFont="1" applyFill="1" applyBorder="1" applyProtection="1"/>
    <xf numFmtId="44" fontId="3" fillId="0" borderId="2" xfId="1" applyNumberFormat="1" applyFont="1" applyBorder="1" applyAlignment="1" applyProtection="1">
      <alignment horizontal="right"/>
    </xf>
    <xf numFmtId="44" fontId="3" fillId="0" borderId="0" xfId="0" applyNumberFormat="1" applyFont="1" applyBorder="1" applyProtection="1"/>
    <xf numFmtId="44" fontId="3" fillId="0" borderId="2" xfId="4" applyNumberFormat="1" applyFont="1" applyFill="1" applyBorder="1" applyAlignment="1" applyProtection="1">
      <alignment horizontal="right"/>
    </xf>
    <xf numFmtId="165" fontId="3" fillId="0" borderId="2" xfId="4" applyNumberFormat="1" applyFont="1" applyFill="1" applyBorder="1" applyAlignment="1" applyProtection="1">
      <alignment horizontal="right"/>
    </xf>
    <xf numFmtId="171" fontId="3" fillId="0" borderId="0" xfId="1" applyNumberFormat="1" applyFont="1" applyAlignment="1" applyProtection="1">
      <alignment horizontal="right"/>
    </xf>
    <xf numFmtId="171" fontId="3" fillId="0" borderId="0" xfId="0" applyNumberFormat="1" applyFont="1" applyBorder="1" applyProtection="1"/>
    <xf numFmtId="171" fontId="3" fillId="0" borderId="0" xfId="0" applyNumberFormat="1" applyFont="1" applyProtection="1"/>
    <xf numFmtId="171" fontId="3" fillId="0" borderId="0" xfId="0" applyNumberFormat="1" applyFont="1" applyFill="1" applyProtection="1"/>
    <xf numFmtId="43" fontId="3" fillId="0" borderId="0" xfId="0" applyNumberFormat="1" applyFont="1" applyFill="1" applyProtection="1"/>
    <xf numFmtId="39" fontId="3" fillId="0" borderId="0" xfId="1" applyNumberFormat="1" applyFont="1" applyAlignment="1" applyProtection="1">
      <alignment horizontal="right"/>
    </xf>
    <xf numFmtId="164" fontId="3" fillId="0" borderId="0" xfId="1" applyFont="1" applyAlignment="1" applyProtection="1"/>
    <xf numFmtId="172" fontId="3" fillId="0" borderId="0" xfId="1" applyNumberFormat="1" applyFont="1" applyBorder="1" applyAlignment="1" applyProtection="1"/>
    <xf numFmtId="172" fontId="3" fillId="0" borderId="0" xfId="1" applyNumberFormat="1" applyFont="1" applyAlignment="1" applyProtection="1"/>
    <xf numFmtId="173" fontId="3" fillId="0" borderId="0" xfId="1" applyNumberFormat="1" applyFont="1" applyProtection="1"/>
    <xf numFmtId="172" fontId="3" fillId="0" borderId="1" xfId="1" applyNumberFormat="1" applyFont="1" applyBorder="1" applyAlignment="1" applyProtection="1"/>
    <xf numFmtId="172" fontId="3" fillId="0" borderId="2" xfId="1" applyNumberFormat="1" applyFont="1" applyBorder="1" applyAlignment="1" applyProtection="1"/>
    <xf numFmtId="172" fontId="3" fillId="0" borderId="0" xfId="1" applyNumberFormat="1" applyFont="1" applyProtection="1"/>
    <xf numFmtId="172" fontId="3" fillId="0" borderId="0" xfId="0" applyNumberFormat="1" applyFont="1" applyProtection="1"/>
    <xf numFmtId="172" fontId="3" fillId="0" borderId="0" xfId="1" applyNumberFormat="1" applyFont="1" applyAlignment="1" applyProtection="1">
      <alignment horizontal="right"/>
    </xf>
    <xf numFmtId="177" fontId="3" fillId="0" borderId="0" xfId="1" applyNumberFormat="1" applyFont="1" applyAlignment="1" applyProtection="1">
      <alignment horizontal="right"/>
    </xf>
    <xf numFmtId="41" fontId="3" fillId="0" borderId="0" xfId="2" applyNumberFormat="1" applyFont="1" applyAlignment="1" applyProtection="1">
      <alignment horizontal="right"/>
    </xf>
    <xf numFmtId="44" fontId="3" fillId="0" borderId="0" xfId="2" applyNumberFormat="1" applyFont="1" applyAlignment="1" applyProtection="1">
      <alignment horizontal="right"/>
    </xf>
    <xf numFmtId="44" fontId="3" fillId="0" borderId="0" xfId="0" applyNumberFormat="1" applyFont="1" applyFill="1" applyProtection="1"/>
    <xf numFmtId="172" fontId="3" fillId="0" borderId="0" xfId="0" applyNumberFormat="1" applyFont="1" applyBorder="1" applyProtection="1"/>
    <xf numFmtId="44" fontId="3" fillId="0" borderId="2" xfId="2" applyNumberFormat="1" applyFont="1" applyBorder="1" applyAlignment="1" applyProtection="1">
      <alignment horizontal="right"/>
    </xf>
    <xf numFmtId="171" fontId="3" fillId="0" borderId="0" xfId="2" applyNumberFormat="1" applyFont="1" applyBorder="1" applyProtection="1"/>
    <xf numFmtId="177" fontId="3" fillId="0" borderId="1" xfId="1" applyNumberFormat="1" applyFont="1" applyBorder="1" applyAlignment="1" applyProtection="1">
      <alignment horizontal="right"/>
    </xf>
    <xf numFmtId="172" fontId="3" fillId="0" borderId="0" xfId="2" applyNumberFormat="1" applyFont="1" applyFill="1" applyBorder="1" applyAlignment="1" applyProtection="1">
      <alignment horizontal="right"/>
    </xf>
    <xf numFmtId="178" fontId="3" fillId="0" borderId="0" xfId="2" applyNumberFormat="1" applyFont="1" applyFill="1" applyBorder="1" applyAlignment="1" applyProtection="1">
      <alignment horizontal="right"/>
    </xf>
    <xf numFmtId="39" fontId="3" fillId="0" borderId="0" xfId="1" applyNumberFormat="1" applyFont="1" applyBorder="1" applyAlignment="1" applyProtection="1">
      <alignment horizontal="right"/>
    </xf>
    <xf numFmtId="172" fontId="3" fillId="0" borderId="0" xfId="4" applyNumberFormat="1" applyFont="1" applyFill="1" applyBorder="1" applyAlignment="1" applyProtection="1">
      <alignment horizontal="right"/>
    </xf>
    <xf numFmtId="172" fontId="3" fillId="0" borderId="0" xfId="1" applyNumberFormat="1" applyFont="1" applyBorder="1" applyAlignment="1" applyProtection="1">
      <alignment horizontal="right"/>
    </xf>
    <xf numFmtId="171" fontId="3" fillId="0" borderId="0" xfId="2" applyNumberFormat="1" applyFont="1" applyProtection="1"/>
    <xf numFmtId="0" fontId="4" fillId="0" borderId="1" xfId="0" applyFont="1" applyFill="1" applyBorder="1" applyAlignment="1" applyProtection="1">
      <alignment horizontal="center"/>
    </xf>
    <xf numFmtId="39" fontId="4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zoomScaleNormal="100" zoomScaleSheetLayoutView="100" workbookViewId="0">
      <pane xSplit="4" ySplit="8" topLeftCell="E42" activePane="bottomRight" state="frozen"/>
      <selection activeCell="M42" sqref="M42"/>
      <selection pane="topRight" activeCell="M42" sqref="M42"/>
      <selection pane="bottomLeft" activeCell="M42" sqref="M42"/>
      <selection pane="bottomRight" activeCell="D78" sqref="D78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44</v>
      </c>
      <c r="P6" s="75"/>
      <c r="Q6" s="75"/>
      <c r="S6" s="70" t="s">
        <v>5</v>
      </c>
      <c r="T6" s="70"/>
      <c r="U6" s="70"/>
      <c r="V6" s="70"/>
      <c r="W6" s="70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11">
        <v>2017</v>
      </c>
      <c r="G8" s="11" t="s">
        <v>8</v>
      </c>
      <c r="I8" s="11" t="s">
        <v>9</v>
      </c>
      <c r="K8" s="12" t="s">
        <v>10</v>
      </c>
      <c r="M8" s="11">
        <f>E8-1</f>
        <v>2016</v>
      </c>
      <c r="O8" s="11" t="s">
        <v>9</v>
      </c>
      <c r="Q8" s="12" t="s">
        <v>10</v>
      </c>
      <c r="S8" s="12">
        <f>E8</f>
        <v>2017</v>
      </c>
      <c r="T8" s="10"/>
      <c r="U8" s="12" t="s">
        <v>8</v>
      </c>
      <c r="V8" s="10"/>
      <c r="W8" s="12">
        <f>M8</f>
        <v>2016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58">
        <v>21320518.710000001</v>
      </c>
      <c r="F10" s="69"/>
      <c r="G10" s="58">
        <v>23480000</v>
      </c>
      <c r="H10" s="54"/>
      <c r="I10" s="58">
        <f>E10-G10</f>
        <v>-2159481.2899999991</v>
      </c>
      <c r="J10" s="43"/>
      <c r="K10" s="17">
        <f>IF(G10=0,"n/a",IF(AND(I10/G10&lt;1,I10/G10&gt;-1),I10/G10,"n/a"))</f>
        <v>-9.197109412265754E-2</v>
      </c>
      <c r="M10" s="58">
        <v>21657894.899999999</v>
      </c>
      <c r="N10" s="54"/>
      <c r="O10" s="58">
        <f>E10-M10</f>
        <v>-337376.18999999762</v>
      </c>
      <c r="Q10" s="17">
        <f>IF(M10=0,"n/a",IF(AND(O10/M10&lt;1,O10/M10&gt;-1),O10/M10,"n/a"))</f>
        <v>-1.5577515338298074E-2</v>
      </c>
      <c r="S10" s="18">
        <f>IF(E48=0,"n/a",E10/E48)</f>
        <v>1.5979827165734808</v>
      </c>
      <c r="T10" s="19"/>
      <c r="U10" s="18">
        <f>IF(G48=0,"n/a",G10/G48)</f>
        <v>1.6887226697353279</v>
      </c>
      <c r="V10" s="19"/>
      <c r="W10" s="18">
        <f>IF(M48=0,"n/a",M10/M48)</f>
        <v>1.5114704540567769</v>
      </c>
    </row>
    <row r="11" spans="1:23" x14ac:dyDescent="0.2">
      <c r="C11" s="5" t="s">
        <v>13</v>
      </c>
      <c r="E11" s="56">
        <v>11363560.23</v>
      </c>
      <c r="F11" s="54"/>
      <c r="G11" s="56">
        <v>10531000</v>
      </c>
      <c r="H11" s="54"/>
      <c r="I11" s="56">
        <f>E11-G11</f>
        <v>832560.23000000045</v>
      </c>
      <c r="K11" s="17">
        <f>IF(G11=0,"n/a",IF(AND(I11/G11&lt;1,I11/G11&gt;-1),I11/G11,"n/a"))</f>
        <v>7.9058041021745365E-2</v>
      </c>
      <c r="M11" s="56">
        <v>11105643.380000001</v>
      </c>
      <c r="N11" s="54"/>
      <c r="O11" s="56">
        <f>E11-M11</f>
        <v>257916.84999999963</v>
      </c>
      <c r="Q11" s="17">
        <f>IF(M11=0,"n/a",IF(AND(O11/M11&lt;1,O11/M11&gt;-1),O11/M11,"n/a"))</f>
        <v>2.3223944905747515E-2</v>
      </c>
      <c r="S11" s="23">
        <f>IF(E49=0,"n/a",E11/E49)</f>
        <v>1.0344290716404447</v>
      </c>
      <c r="T11" s="19"/>
      <c r="U11" s="23">
        <f>IF(G49=0,"n/a",G11/G49)</f>
        <v>1.0748111859563176</v>
      </c>
      <c r="V11" s="19"/>
      <c r="W11" s="23">
        <f>IF(M49=0,"n/a",M11/M49)</f>
        <v>1.0251599064495394</v>
      </c>
    </row>
    <row r="12" spans="1:23" x14ac:dyDescent="0.2">
      <c r="C12" s="5" t="s">
        <v>14</v>
      </c>
      <c r="E12" s="63">
        <v>1061942.6299999999</v>
      </c>
      <c r="F12" s="54"/>
      <c r="G12" s="63">
        <v>1023000</v>
      </c>
      <c r="H12" s="54"/>
      <c r="I12" s="63">
        <f>E12-G12</f>
        <v>38942.629999999888</v>
      </c>
      <c r="K12" s="26">
        <f>IF(G12=0,"n/a",IF(AND(I12/G12&lt;1,I12/G12&gt;-1),I12/G12,"n/a"))</f>
        <v>3.8067086999022372E-2</v>
      </c>
      <c r="M12" s="63">
        <v>898631.33</v>
      </c>
      <c r="N12" s="54"/>
      <c r="O12" s="63">
        <f>E12-M12</f>
        <v>163311.29999999993</v>
      </c>
      <c r="Q12" s="26">
        <f>IF(M12=0,"n/a",IF(AND(O12/M12&lt;1,O12/M12&gt;-1),O12/M12,"n/a"))</f>
        <v>0.18173337001281709</v>
      </c>
      <c r="S12" s="27">
        <f>IF(E50=0,"n/a",E12/E50)</f>
        <v>0.81161592901416191</v>
      </c>
      <c r="T12" s="19"/>
      <c r="U12" s="27">
        <f>IF(G50=0,"n/a",G12/G50)</f>
        <v>0.82700080840743739</v>
      </c>
      <c r="V12" s="19"/>
      <c r="W12" s="27">
        <f>IF(M50=0,"n/a",M12/M50)</f>
        <v>0.81146974206528366</v>
      </c>
    </row>
    <row r="13" spans="1:23" ht="6.9" customHeight="1" x14ac:dyDescent="0.2">
      <c r="E13" s="56"/>
      <c r="F13" s="54"/>
      <c r="G13" s="56"/>
      <c r="H13" s="54"/>
      <c r="I13" s="56"/>
      <c r="K13" s="29"/>
      <c r="M13" s="56"/>
      <c r="N13" s="54"/>
      <c r="O13" s="56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56">
        <f>SUM(E10:E12)</f>
        <v>33746021.57</v>
      </c>
      <c r="F14" s="54"/>
      <c r="G14" s="56">
        <f>SUM(G10:G12)</f>
        <v>35034000</v>
      </c>
      <c r="H14" s="54"/>
      <c r="I14" s="56">
        <f>E14-G14</f>
        <v>-1287978.4299999997</v>
      </c>
      <c r="K14" s="17">
        <f>IF(G14=0,"n/a",IF(AND(I14/G14&lt;1,I14/G14&gt;-1),I14/G14,"n/a"))</f>
        <v>-3.6763670434435111E-2</v>
      </c>
      <c r="M14" s="56">
        <f>SUM(M10:M12)</f>
        <v>33662169.609999999</v>
      </c>
      <c r="N14" s="54"/>
      <c r="O14" s="56">
        <f>E14-M14</f>
        <v>83851.960000000894</v>
      </c>
      <c r="Q14" s="17">
        <f>IF(M14=0,"n/a",IF(AND(O14/M14&lt;1,O14/M14&gt;-1),O14/M14,"n/a"))</f>
        <v>2.4909850128938525E-3</v>
      </c>
      <c r="S14" s="23">
        <f>IF(E52=0,"n/a",E14/E52)</f>
        <v>1.316356902878582</v>
      </c>
      <c r="T14" s="19"/>
      <c r="U14" s="23">
        <f>IF(G52=0,"n/a",G14/G52)</f>
        <v>1.4047876819439433</v>
      </c>
      <c r="V14" s="19"/>
      <c r="W14" s="23">
        <f>IF(M52=0,"n/a",M14/M52)</f>
        <v>1.281415529915108</v>
      </c>
    </row>
    <row r="15" spans="1:23" ht="6.9" customHeight="1" x14ac:dyDescent="0.2">
      <c r="E15" s="56"/>
      <c r="F15" s="54"/>
      <c r="G15" s="56"/>
      <c r="H15" s="54"/>
      <c r="I15" s="56"/>
      <c r="K15" s="29"/>
      <c r="M15" s="56"/>
      <c r="N15" s="54"/>
      <c r="O15" s="56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56"/>
      <c r="F16" s="54"/>
      <c r="G16" s="56"/>
      <c r="H16" s="54"/>
      <c r="I16" s="56"/>
      <c r="K16" s="29"/>
      <c r="M16" s="56"/>
      <c r="N16" s="54"/>
      <c r="O16" s="56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56">
        <v>1206400.56</v>
      </c>
      <c r="F17" s="54"/>
      <c r="G17" s="56">
        <v>1046000</v>
      </c>
      <c r="H17" s="54"/>
      <c r="I17" s="56">
        <f>E17-G17</f>
        <v>160400.56000000006</v>
      </c>
      <c r="K17" s="17">
        <f>IF(G17=0,"n/a",IF(AND(I17/G17&lt;1,I17/G17&gt;-1),I17/G17,"n/a"))</f>
        <v>0.15334661567877633</v>
      </c>
      <c r="M17" s="56">
        <v>1882104.04</v>
      </c>
      <c r="N17" s="54"/>
      <c r="O17" s="56">
        <f>E17-M17</f>
        <v>-675703.48</v>
      </c>
      <c r="Q17" s="17">
        <f>IF(M17=0,"n/a",IF(AND(O17/M17&lt;1,O17/M17&gt;-1),O17/M17,"n/a"))</f>
        <v>-0.35901494584752069</v>
      </c>
      <c r="S17" s="23">
        <f>IF(E55=0,"n/a",E17/E55)</f>
        <v>0.52619161146978544</v>
      </c>
      <c r="T17" s="19"/>
      <c r="U17" s="23">
        <f>IF(G55=0,"n/a",G17/G55)</f>
        <v>0.51807825656265483</v>
      </c>
      <c r="V17" s="19"/>
      <c r="W17" s="23">
        <f>IF(M55=0,"n/a",M17/M55)</f>
        <v>0.49149901000544743</v>
      </c>
    </row>
    <row r="18" spans="2:23" x14ac:dyDescent="0.2">
      <c r="C18" s="5" t="s">
        <v>18</v>
      </c>
      <c r="E18" s="63">
        <v>94458.23</v>
      </c>
      <c r="F18" s="68"/>
      <c r="G18" s="63">
        <v>80000</v>
      </c>
      <c r="H18" s="67"/>
      <c r="I18" s="63">
        <f>E18-G18</f>
        <v>14458.229999999996</v>
      </c>
      <c r="J18" s="66"/>
      <c r="K18" s="26">
        <f>IF(G18=0,"n/a",IF(AND(I18/G18&lt;1,I18/G18&gt;-1),I18/G18,"n/a"))</f>
        <v>0.18072787499999995</v>
      </c>
      <c r="L18" s="65"/>
      <c r="M18" s="63">
        <v>165732.42000000001</v>
      </c>
      <c r="N18" s="64"/>
      <c r="O18" s="63">
        <f>E18-M18</f>
        <v>-71274.190000000017</v>
      </c>
      <c r="Q18" s="26">
        <f>IF(M18=0,"n/a",IF(AND(O18/M18&lt;1,O18/M18&gt;-1),O18/M18,"n/a"))</f>
        <v>-0.43005580923756503</v>
      </c>
      <c r="S18" s="27">
        <f>IF(E56=0,"n/a",E18/E56)</f>
        <v>0.55530020046677597</v>
      </c>
      <c r="T18" s="19"/>
      <c r="U18" s="27">
        <f>IF(G56=0,"n/a",G18/G56)</f>
        <v>0.51282051282051277</v>
      </c>
      <c r="V18" s="19"/>
      <c r="W18" s="27">
        <f>IF(M56=0,"n/a",M18/M56)</f>
        <v>0.48873337540474071</v>
      </c>
    </row>
    <row r="19" spans="2:23" ht="6.9" customHeight="1" x14ac:dyDescent="0.2">
      <c r="E19" s="56"/>
      <c r="F19" s="60"/>
      <c r="G19" s="56"/>
      <c r="H19" s="60"/>
      <c r="I19" s="56"/>
      <c r="J19" s="35"/>
      <c r="K19" s="29"/>
      <c r="L19" s="35"/>
      <c r="M19" s="56"/>
      <c r="N19" s="60"/>
      <c r="O19" s="56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63">
        <f>SUM(E17:E18)</f>
        <v>1300858.79</v>
      </c>
      <c r="F20" s="68"/>
      <c r="G20" s="63">
        <f>SUM(G17:G18)</f>
        <v>1126000</v>
      </c>
      <c r="H20" s="67"/>
      <c r="I20" s="63">
        <f>E20-G20</f>
        <v>174858.79000000004</v>
      </c>
      <c r="J20" s="66"/>
      <c r="K20" s="26">
        <f>IF(G20=0,"n/a",IF(AND(I20/G20&lt;1,I20/G20&gt;-1),I20/G20,"n/a"))</f>
        <v>0.1552919982238011</v>
      </c>
      <c r="L20" s="65"/>
      <c r="M20" s="63">
        <f>SUM(M17:M18)</f>
        <v>2047836.46</v>
      </c>
      <c r="N20" s="64"/>
      <c r="O20" s="63">
        <f>E20-M20</f>
        <v>-746977.66999999993</v>
      </c>
      <c r="Q20" s="26">
        <f>IF(M20=0,"n/a",IF(AND(O20/M20&lt;1,O20/M20&gt;-1),O20/M20,"n/a"))</f>
        <v>-0.36476431814286575</v>
      </c>
      <c r="S20" s="27">
        <f>IF(E58=0,"n/a",E20/E58)</f>
        <v>0.52820210694715986</v>
      </c>
      <c r="T20" s="19"/>
      <c r="U20" s="27">
        <f>IF(G58=0,"n/a",G20/G58)</f>
        <v>0.51770114942528733</v>
      </c>
      <c r="V20" s="19"/>
      <c r="W20" s="27">
        <f>IF(M58=0,"n/a",M20/M58)</f>
        <v>0.49127402229141975</v>
      </c>
    </row>
    <row r="21" spans="2:23" ht="6.9" customHeight="1" x14ac:dyDescent="0.2">
      <c r="E21" s="56"/>
      <c r="F21" s="60"/>
      <c r="G21" s="56"/>
      <c r="H21" s="60"/>
      <c r="I21" s="56"/>
      <c r="J21" s="35"/>
      <c r="K21" s="29"/>
      <c r="L21" s="35"/>
      <c r="M21" s="56"/>
      <c r="N21" s="60"/>
      <c r="O21" s="56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56">
        <f>E14+E20</f>
        <v>35046880.359999999</v>
      </c>
      <c r="F22" s="60"/>
      <c r="G22" s="56">
        <f>G14+G20</f>
        <v>36160000</v>
      </c>
      <c r="H22" s="60"/>
      <c r="I22" s="56">
        <f>E22-G22</f>
        <v>-1113119.6400000006</v>
      </c>
      <c r="J22" s="35"/>
      <c r="K22" s="17">
        <f>IF(G22=0,"n/a",IF(AND(I22/G22&lt;1,I22/G22&gt;-1),I22/G22,"n/a"))</f>
        <v>-3.0783175884955768E-2</v>
      </c>
      <c r="L22" s="35"/>
      <c r="M22" s="56">
        <f>M14+M20</f>
        <v>35710006.07</v>
      </c>
      <c r="N22" s="60"/>
      <c r="O22" s="56">
        <f>E22-M22</f>
        <v>-663125.71000000089</v>
      </c>
      <c r="Q22" s="17">
        <f>IF(M22=0,"n/a",IF(AND(O22/M22&lt;1,O22/M22&gt;-1),O22/M22,"n/a"))</f>
        <v>-1.8569745093297344E-2</v>
      </c>
      <c r="S22" s="23">
        <f>IF(E60=0,"n/a",E22/E60)</f>
        <v>1.2472764907562002</v>
      </c>
      <c r="T22" s="19"/>
      <c r="U22" s="23">
        <f>IF(G60=0,"n/a",G22/G60)</f>
        <v>1.3336283838607361</v>
      </c>
      <c r="V22" s="19"/>
      <c r="W22" s="23">
        <f>IF(M60=0,"n/a",M22/M60)</f>
        <v>1.1732070975633402</v>
      </c>
    </row>
    <row r="23" spans="2:23" ht="6.9" customHeight="1" x14ac:dyDescent="0.2">
      <c r="E23" s="56"/>
      <c r="F23" s="60"/>
      <c r="G23" s="56"/>
      <c r="H23" s="60"/>
      <c r="I23" s="56"/>
      <c r="J23" s="35"/>
      <c r="K23" s="29"/>
      <c r="L23" s="35"/>
      <c r="M23" s="56"/>
      <c r="N23" s="60"/>
      <c r="O23" s="56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56"/>
      <c r="F24" s="60"/>
      <c r="G24" s="56"/>
      <c r="H24" s="60"/>
      <c r="I24" s="56"/>
      <c r="J24" s="35"/>
      <c r="K24" s="29"/>
      <c r="L24" s="35"/>
      <c r="M24" s="56"/>
      <c r="N24" s="60"/>
      <c r="O24" s="56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56">
        <v>518453.72</v>
      </c>
      <c r="F25" s="60"/>
      <c r="G25" s="56">
        <v>441000</v>
      </c>
      <c r="H25" s="60"/>
      <c r="I25" s="56">
        <f>E25-G25</f>
        <v>77453.719999999972</v>
      </c>
      <c r="J25" s="35"/>
      <c r="K25" s="17">
        <f>IF(G25=0,"n/a",IF(AND(I25/G25&lt;1,I25/G25&gt;-1),I25/G25,"n/a"))</f>
        <v>0.17563201814058951</v>
      </c>
      <c r="L25" s="35"/>
      <c r="M25" s="56">
        <v>498904.79</v>
      </c>
      <c r="N25" s="60"/>
      <c r="O25" s="56">
        <f>E25-M25</f>
        <v>19548.929999999993</v>
      </c>
      <c r="Q25" s="17">
        <f>IF(M25=0,"n/a",IF(AND(O25/M25&lt;1,O25/M25&gt;-1),O25/M25,"n/a"))</f>
        <v>3.9183688735479956E-2</v>
      </c>
      <c r="S25" s="23">
        <f>IF(E63=0,"n/a",E25/E63)</f>
        <v>0.15023803190025042</v>
      </c>
      <c r="T25" s="19"/>
      <c r="U25" s="23">
        <f>IF(G63=0,"n/a",G25/G63)</f>
        <v>0.11307692307692307</v>
      </c>
      <c r="V25" s="19"/>
      <c r="W25" s="23">
        <f>IF(M63=0,"n/a",M25/M63)</f>
        <v>0.14166465013937748</v>
      </c>
    </row>
    <row r="26" spans="2:23" x14ac:dyDescent="0.2">
      <c r="C26" s="5" t="s">
        <v>23</v>
      </c>
      <c r="E26" s="63">
        <v>1173754.6100000001</v>
      </c>
      <c r="F26" s="68"/>
      <c r="G26" s="63">
        <v>1056000</v>
      </c>
      <c r="H26" s="67"/>
      <c r="I26" s="63">
        <f>E26-G26</f>
        <v>117754.6100000001</v>
      </c>
      <c r="J26" s="66"/>
      <c r="K26" s="26">
        <f>IF(G26=0,"n/a",IF(AND(I26/G26&lt;1,I26/G26&gt;-1),I26/G26,"n/a"))</f>
        <v>0.11151004734848495</v>
      </c>
      <c r="L26" s="65"/>
      <c r="M26" s="63">
        <v>1107874.0900000001</v>
      </c>
      <c r="N26" s="64"/>
      <c r="O26" s="63">
        <f>E26-M26</f>
        <v>65880.520000000019</v>
      </c>
      <c r="Q26" s="26">
        <f>IF(M26=0,"n/a",IF(AND(O26/M26&lt;1,O26/M26&gt;-1),O26/M26,"n/a"))</f>
        <v>5.9465710584494319E-2</v>
      </c>
      <c r="S26" s="27">
        <f>IF(E64=0,"n/a",E26/E64)</f>
        <v>8.0721293763836049E-2</v>
      </c>
      <c r="T26" s="19"/>
      <c r="U26" s="27">
        <f>IF(G64=0,"n/a",G26/G64)</f>
        <v>7.865921787709497E-2</v>
      </c>
      <c r="V26" s="19"/>
      <c r="W26" s="27">
        <f>IF(M64=0,"n/a",M26/M64)</f>
        <v>7.8549355375407207E-2</v>
      </c>
    </row>
    <row r="27" spans="2:23" ht="6.9" customHeight="1" x14ac:dyDescent="0.2">
      <c r="E27" s="56"/>
      <c r="F27" s="60"/>
      <c r="G27" s="56"/>
      <c r="H27" s="60"/>
      <c r="I27" s="56"/>
      <c r="J27" s="35"/>
      <c r="K27" s="29"/>
      <c r="L27" s="35"/>
      <c r="M27" s="56"/>
      <c r="N27" s="60"/>
      <c r="O27" s="56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63">
        <f>SUM(E25:E26)</f>
        <v>1692208.33</v>
      </c>
      <c r="F28" s="68"/>
      <c r="G28" s="63">
        <f>SUM(G25:G26)</f>
        <v>1497000</v>
      </c>
      <c r="H28" s="67"/>
      <c r="I28" s="63">
        <f>E28-G28</f>
        <v>195208.33000000007</v>
      </c>
      <c r="J28" s="66"/>
      <c r="K28" s="26">
        <f>IF(G28=0,"n/a",IF(AND(I28/G28&lt;1,I28/G28&gt;-1),I28/G28,"n/a"))</f>
        <v>0.13039968603874422</v>
      </c>
      <c r="L28" s="65"/>
      <c r="M28" s="63">
        <f>SUM(M25:M26)</f>
        <v>1606778.8800000001</v>
      </c>
      <c r="N28" s="64"/>
      <c r="O28" s="63">
        <f>E28-M28</f>
        <v>85429.449999999953</v>
      </c>
      <c r="Q28" s="26">
        <f>IF(M28=0,"n/a",IF(AND(O28/M28&lt;1,O28/M28&gt;-1),O28/M28,"n/a"))</f>
        <v>5.3168143459789534E-2</v>
      </c>
      <c r="S28" s="27">
        <f>IF(E66=0,"n/a",E28/E66)</f>
        <v>9.4054880936288887E-2</v>
      </c>
      <c r="T28" s="19"/>
      <c r="U28" s="27">
        <f>IF(G66=0,"n/a",G28/G66)</f>
        <v>8.6406926406926404E-2</v>
      </c>
      <c r="V28" s="19"/>
      <c r="W28" s="27">
        <f>IF(M66=0,"n/a",M28/M66)</f>
        <v>9.1160057617453952E-2</v>
      </c>
    </row>
    <row r="29" spans="2:23" ht="6.9" customHeight="1" x14ac:dyDescent="0.2">
      <c r="E29" s="56"/>
      <c r="F29" s="60"/>
      <c r="G29" s="56"/>
      <c r="H29" s="60"/>
      <c r="I29" s="56"/>
      <c r="J29" s="35"/>
      <c r="K29" s="29"/>
      <c r="L29" s="35"/>
      <c r="M29" s="56"/>
      <c r="N29" s="60"/>
      <c r="O29" s="56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56">
        <f>E22+E28</f>
        <v>36739088.689999998</v>
      </c>
      <c r="F30" s="60"/>
      <c r="G30" s="56">
        <f>G22+G28</f>
        <v>37657000</v>
      </c>
      <c r="H30" s="60"/>
      <c r="I30" s="56">
        <f>E30-G30</f>
        <v>-917911.31000000238</v>
      </c>
      <c r="J30" s="35"/>
      <c r="K30" s="17">
        <f>IF(G30=0,"n/a",IF(AND(I30/G30&lt;1,I30/G30&gt;-1),I30/G30,"n/a"))</f>
        <v>-2.4375582494622575E-2</v>
      </c>
      <c r="L30" s="35"/>
      <c r="M30" s="56">
        <f>M22+M28</f>
        <v>37316784.950000003</v>
      </c>
      <c r="N30" s="60"/>
      <c r="O30" s="56">
        <f>E30-M30</f>
        <v>-577696.26000000536</v>
      </c>
      <c r="Q30" s="17">
        <f>IF(M30=0,"n/a",IF(AND(O30/M30&lt;1,O30/M30&gt;-1),O30/M30,"n/a"))</f>
        <v>-1.5480869018433629E-2</v>
      </c>
      <c r="S30" s="18">
        <f>IF(E68=0,"n/a",E30/E68)</f>
        <v>0.7971086907440541</v>
      </c>
      <c r="T30" s="19"/>
      <c r="U30" s="18">
        <f>IF(G68=0,"n/a",G30/G68)</f>
        <v>0.84738630482234079</v>
      </c>
      <c r="V30" s="19"/>
      <c r="W30" s="18">
        <f>IF(M68=0,"n/a",M30/M68)</f>
        <v>0.7764002780218513</v>
      </c>
    </row>
    <row r="31" spans="2:23" ht="6.9" customHeight="1" x14ac:dyDescent="0.2">
      <c r="E31" s="56"/>
      <c r="F31" s="60"/>
      <c r="G31" s="56"/>
      <c r="H31" s="60"/>
      <c r="I31" s="56"/>
      <c r="J31" s="35"/>
      <c r="K31" s="29"/>
      <c r="L31" s="35"/>
      <c r="M31" s="56"/>
      <c r="N31" s="60"/>
      <c r="O31" s="56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56">
        <v>639199.80000000005</v>
      </c>
      <c r="F32" s="60"/>
      <c r="G32" s="56">
        <v>-573000</v>
      </c>
      <c r="H32" s="60"/>
      <c r="I32" s="56">
        <f>E32-G32</f>
        <v>1212199.8</v>
      </c>
      <c r="J32" s="35"/>
      <c r="K32" s="17" t="str">
        <f>IF(G32=0,"n/a",IF(AND(I32/G32&lt;1,I32/G32&gt;-1),I32/G32,"n/a"))</f>
        <v>n/a</v>
      </c>
      <c r="L32" s="35"/>
      <c r="M32" s="56">
        <v>-528276.4</v>
      </c>
      <c r="N32" s="60"/>
      <c r="O32" s="56">
        <f>E32-M32</f>
        <v>1167476.2000000002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63">
        <v>880243.66</v>
      </c>
      <c r="F33" s="68"/>
      <c r="G33" s="63">
        <v>952000</v>
      </c>
      <c r="H33" s="67"/>
      <c r="I33" s="63">
        <f>E33-G33</f>
        <v>-71756.339999999967</v>
      </c>
      <c r="J33" s="66"/>
      <c r="K33" s="26">
        <f>IF(G33=0,"n/a",IF(AND(I33/G33&lt;1,I33/G33&gt;-1),I33/G33,"n/a"))</f>
        <v>-7.5374306722689036E-2</v>
      </c>
      <c r="L33" s="65"/>
      <c r="M33" s="63">
        <v>1079896.6000000001</v>
      </c>
      <c r="N33" s="64"/>
      <c r="O33" s="63">
        <f>E33-M33</f>
        <v>-199652.94000000006</v>
      </c>
      <c r="Q33" s="26">
        <f>IF(M33=0,"n/a",IF(AND(O33/M33&lt;1,O33/M33&gt;-1),O33/M33,"n/a"))</f>
        <v>-0.18488153402835053</v>
      </c>
    </row>
    <row r="34" spans="1:23" ht="6.9" customHeight="1" x14ac:dyDescent="0.2">
      <c r="E34" s="55"/>
      <c r="F34" s="60"/>
      <c r="G34" s="55"/>
      <c r="H34" s="60"/>
      <c r="I34" s="56"/>
      <c r="J34" s="35"/>
      <c r="K34" s="36"/>
      <c r="L34" s="35"/>
      <c r="M34" s="55"/>
      <c r="N34" s="60"/>
      <c r="O34" s="55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61">
        <f>SUM(E30:E33)</f>
        <v>38258532.149999991</v>
      </c>
      <c r="F35" s="62"/>
      <c r="G35" s="61">
        <f>SUM(G30:G33)</f>
        <v>38036000</v>
      </c>
      <c r="H35" s="60"/>
      <c r="I35" s="61">
        <f>E35-G35</f>
        <v>222532.14999999106</v>
      </c>
      <c r="J35" s="35"/>
      <c r="K35" s="40">
        <f>IF(G35=0,"n/a",IF(AND(I35/G35&lt;1,I35/G35&gt;-1),I35/G35,"n/a"))</f>
        <v>5.8505665685138044E-3</v>
      </c>
      <c r="L35" s="35"/>
      <c r="M35" s="61">
        <f>SUM(M30:M33)</f>
        <v>37868405.150000006</v>
      </c>
      <c r="N35" s="60"/>
      <c r="O35" s="61">
        <f>E35-M35</f>
        <v>390126.9999999851</v>
      </c>
      <c r="Q35" s="40">
        <f>IF(M35=0,"n/a",IF(AND(O35/M35&lt;1,O35/M35&gt;-1),O35/M35,"n/a"))</f>
        <v>1.0302176668245165E-2</v>
      </c>
    </row>
    <row r="36" spans="1:23" ht="12" thickTop="1" x14ac:dyDescent="0.2">
      <c r="E36" s="55"/>
      <c r="F36" s="60"/>
      <c r="G36" s="55"/>
      <c r="H36" s="54"/>
      <c r="I36" s="55"/>
      <c r="M36" s="55"/>
      <c r="N36" s="54"/>
      <c r="O36" s="55"/>
    </row>
    <row r="37" spans="1:23" x14ac:dyDescent="0.2">
      <c r="C37" s="5" t="s">
        <v>29</v>
      </c>
      <c r="E37" s="58">
        <v>1843854.19</v>
      </c>
      <c r="F37" s="58"/>
      <c r="G37" s="58">
        <v>1487356</v>
      </c>
      <c r="H37" s="15"/>
      <c r="I37" s="14"/>
      <c r="J37" s="15"/>
      <c r="K37" s="59"/>
      <c r="L37" s="15"/>
      <c r="M37" s="58">
        <v>1806233.44</v>
      </c>
      <c r="N37" s="54"/>
      <c r="O37" s="55"/>
    </row>
    <row r="38" spans="1:23" x14ac:dyDescent="0.2">
      <c r="C38" s="5" t="s">
        <v>30</v>
      </c>
      <c r="E38" s="56">
        <v>473133.47</v>
      </c>
      <c r="F38" s="55"/>
      <c r="G38" s="56">
        <v>238473</v>
      </c>
      <c r="H38" s="54"/>
      <c r="I38" s="55"/>
      <c r="M38" s="56">
        <v>537012.16</v>
      </c>
      <c r="N38" s="54"/>
      <c r="O38" s="55"/>
    </row>
    <row r="39" spans="1:23" x14ac:dyDescent="0.2">
      <c r="C39" s="5" t="s">
        <v>31</v>
      </c>
      <c r="E39" s="56">
        <v>196978.82</v>
      </c>
      <c r="F39" s="54"/>
      <c r="G39" s="56"/>
      <c r="H39" s="54"/>
      <c r="I39" s="55"/>
      <c r="M39" s="56">
        <v>203717.94</v>
      </c>
      <c r="N39" s="54"/>
      <c r="O39" s="55"/>
    </row>
    <row r="40" spans="1:23" x14ac:dyDescent="0.2">
      <c r="C40" s="5" t="s">
        <v>32</v>
      </c>
      <c r="E40" s="56">
        <v>-93247.05</v>
      </c>
      <c r="F40" s="54"/>
      <c r="G40" s="56">
        <v>-92757</v>
      </c>
      <c r="H40" s="54"/>
      <c r="I40" s="55"/>
      <c r="M40" s="56">
        <v>-98935.28</v>
      </c>
      <c r="N40" s="54"/>
      <c r="O40" s="55"/>
    </row>
    <row r="41" spans="1:23" x14ac:dyDescent="0.2">
      <c r="C41" s="5" t="s">
        <v>33</v>
      </c>
      <c r="E41" s="56">
        <v>741721.55</v>
      </c>
      <c r="F41" s="54"/>
      <c r="G41" s="56">
        <v>844348</v>
      </c>
      <c r="H41" s="54"/>
      <c r="I41" s="55"/>
      <c r="K41" s="20"/>
      <c r="M41" s="56">
        <v>807956.99</v>
      </c>
      <c r="N41" s="54"/>
      <c r="O41" s="55"/>
    </row>
    <row r="42" spans="1:23" x14ac:dyDescent="0.2">
      <c r="C42" s="5" t="s">
        <v>34</v>
      </c>
      <c r="E42" s="56">
        <v>-49045.26</v>
      </c>
      <c r="F42" s="54"/>
      <c r="G42" s="57"/>
      <c r="H42" s="54"/>
      <c r="I42" s="55"/>
      <c r="K42" s="20"/>
      <c r="M42" s="56">
        <v>-51143.83</v>
      </c>
      <c r="N42" s="54"/>
      <c r="O42" s="55"/>
    </row>
    <row r="43" spans="1:23" x14ac:dyDescent="0.2">
      <c r="C43" s="5" t="s">
        <v>35</v>
      </c>
      <c r="E43" s="56">
        <v>2274590.7200000002</v>
      </c>
      <c r="F43" s="54"/>
      <c r="G43" s="57"/>
      <c r="H43" s="54"/>
      <c r="I43" s="55"/>
      <c r="K43" s="20"/>
      <c r="M43" s="56">
        <v>1733507.08</v>
      </c>
      <c r="N43" s="54"/>
      <c r="O43" s="55"/>
    </row>
    <row r="44" spans="1:23" x14ac:dyDescent="0.2">
      <c r="C44" s="5" t="s">
        <v>36</v>
      </c>
      <c r="E44" s="56">
        <v>400691.78</v>
      </c>
      <c r="F44" s="54"/>
      <c r="G44" s="56"/>
      <c r="H44" s="54"/>
      <c r="I44" s="55"/>
      <c r="K44" s="20"/>
      <c r="M44" s="56">
        <v>240604.82</v>
      </c>
      <c r="N44" s="54"/>
      <c r="O44" s="55"/>
    </row>
    <row r="45" spans="1:23" x14ac:dyDescent="0.2">
      <c r="E45" s="49"/>
      <c r="F45" s="54"/>
      <c r="G45" s="54"/>
      <c r="H45" s="54"/>
      <c r="I45" s="54"/>
      <c r="M45" s="54"/>
      <c r="N45" s="54"/>
      <c r="O45" s="54"/>
    </row>
    <row r="46" spans="1:23" ht="13.2" x14ac:dyDescent="0.25">
      <c r="A46" s="3" t="s">
        <v>37</v>
      </c>
      <c r="E46" s="49"/>
      <c r="F46" s="54"/>
      <c r="G46" s="54"/>
      <c r="H46" s="54"/>
      <c r="I46" s="54"/>
      <c r="M46" s="54"/>
      <c r="N46" s="54"/>
      <c r="O46" s="54"/>
    </row>
    <row r="47" spans="1:23" ht="12" x14ac:dyDescent="0.25">
      <c r="B47" s="13" t="s">
        <v>38</v>
      </c>
      <c r="E47" s="49"/>
      <c r="F47" s="54"/>
      <c r="G47" s="54"/>
      <c r="H47" s="54"/>
      <c r="I47" s="54"/>
      <c r="M47" s="54"/>
      <c r="N47" s="54"/>
      <c r="O47" s="54"/>
    </row>
    <row r="48" spans="1:23" x14ac:dyDescent="0.2">
      <c r="C48" s="5" t="s">
        <v>12</v>
      </c>
      <c r="E48" s="49">
        <v>13342146</v>
      </c>
      <c r="F48" s="54"/>
      <c r="G48" s="49">
        <v>13904000</v>
      </c>
      <c r="H48" s="53"/>
      <c r="I48" s="49">
        <f>E48-G48</f>
        <v>-561854</v>
      </c>
      <c r="K48" s="17">
        <f>IF(G48=0,"n/a",IF(AND(I48/G48&lt;1,I48/G48&gt;-1),I48/G48,"n/a"))</f>
        <v>-4.0409522439585732E-2</v>
      </c>
      <c r="M48" s="49">
        <v>14329023</v>
      </c>
      <c r="N48" s="53"/>
      <c r="O48" s="49">
        <f>E48-M48</f>
        <v>-986877</v>
      </c>
      <c r="Q48" s="17">
        <f>IF(M48=0,"n/a",IF(AND(O48/M48&lt;1,O48/M48&gt;-1),O48/M48,"n/a"))</f>
        <v>-6.8872595151811822E-2</v>
      </c>
    </row>
    <row r="49" spans="2:23" x14ac:dyDescent="0.2">
      <c r="C49" s="5" t="s">
        <v>13</v>
      </c>
      <c r="E49" s="49">
        <v>10985345</v>
      </c>
      <c r="F49" s="54"/>
      <c r="G49" s="49">
        <v>9798000</v>
      </c>
      <c r="H49" s="53"/>
      <c r="I49" s="49">
        <f>E49-G49</f>
        <v>1187345</v>
      </c>
      <c r="K49" s="17">
        <f>IF(G49=0,"n/a",IF(AND(I49/G49&lt;1,I49/G49&gt;-1),I49/G49,"n/a"))</f>
        <v>0.12118238416003266</v>
      </c>
      <c r="M49" s="49">
        <v>10833084</v>
      </c>
      <c r="N49" s="53"/>
      <c r="O49" s="49">
        <f>E49-M49</f>
        <v>152261</v>
      </c>
      <c r="Q49" s="17">
        <f>IF(M49=0,"n/a",IF(AND(O49/M49&lt;1,O49/M49&gt;-1),O49/M49,"n/a"))</f>
        <v>1.4055185023950706E-2</v>
      </c>
    </row>
    <row r="50" spans="2:23" x14ac:dyDescent="0.2">
      <c r="C50" s="5" t="s">
        <v>14</v>
      </c>
      <c r="E50" s="51">
        <v>1308430</v>
      </c>
      <c r="F50" s="54"/>
      <c r="G50" s="51">
        <v>1237000</v>
      </c>
      <c r="H50" s="53"/>
      <c r="I50" s="51">
        <f>E50-G50</f>
        <v>71430</v>
      </c>
      <c r="K50" s="26">
        <f>IF(G50=0,"n/a",IF(AND(I50/G50&lt;1,I50/G50&gt;-1),I50/G50,"n/a"))</f>
        <v>5.77445432497979E-2</v>
      </c>
      <c r="M50" s="51">
        <v>1107412</v>
      </c>
      <c r="N50" s="53"/>
      <c r="O50" s="51">
        <f>E50-M50</f>
        <v>201018</v>
      </c>
      <c r="Q50" s="26">
        <f>IF(M50=0,"n/a",IF(AND(O50/M50&lt;1,O50/M50&gt;-1),O50/M50,"n/a"))</f>
        <v>0.18152051810888811</v>
      </c>
    </row>
    <row r="51" spans="2:23" ht="6.9" customHeight="1" x14ac:dyDescent="0.2">
      <c r="E51" s="49"/>
      <c r="F51" s="54"/>
      <c r="G51" s="49"/>
      <c r="H51" s="54"/>
      <c r="I51" s="49"/>
      <c r="K51" s="29"/>
      <c r="M51" s="49"/>
      <c r="N51" s="54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25635921</v>
      </c>
      <c r="F52" s="54"/>
      <c r="G52" s="49">
        <f>SUM(G48:G50)</f>
        <v>24939000</v>
      </c>
      <c r="H52" s="53"/>
      <c r="I52" s="49">
        <f>E52-G52</f>
        <v>696921</v>
      </c>
      <c r="K52" s="17">
        <f>IF(G52=0,"n/a",IF(AND(I52/G52&lt;1,I52/G52&gt;-1),I52/G52,"n/a"))</f>
        <v>2.7945025863105977E-2</v>
      </c>
      <c r="M52" s="49">
        <f>SUM(M48:M50)</f>
        <v>26269519</v>
      </c>
      <c r="N52" s="53"/>
      <c r="O52" s="49">
        <f>E52-M52</f>
        <v>-633598</v>
      </c>
      <c r="Q52" s="17">
        <f>IF(M52=0,"n/a",IF(AND(O52/M52&lt;1,O52/M52&gt;-1),O52/M52,"n/a"))</f>
        <v>-2.4119132139419835E-2</v>
      </c>
    </row>
    <row r="53" spans="2:23" ht="6.9" customHeight="1" x14ac:dyDescent="0.2">
      <c r="E53" s="49"/>
      <c r="F53" s="54"/>
      <c r="G53" s="49"/>
      <c r="H53" s="54"/>
      <c r="I53" s="49"/>
      <c r="K53" s="29"/>
      <c r="M53" s="49"/>
      <c r="N53" s="54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F54" s="54"/>
      <c r="G54" s="49"/>
      <c r="H54" s="53"/>
      <c r="I54" s="49"/>
      <c r="K54" s="29"/>
      <c r="M54" s="49"/>
      <c r="N54" s="53"/>
      <c r="O54" s="49"/>
      <c r="Q54" s="29"/>
    </row>
    <row r="55" spans="2:23" x14ac:dyDescent="0.2">
      <c r="C55" s="5" t="s">
        <v>17</v>
      </c>
      <c r="E55" s="49">
        <v>2292702</v>
      </c>
      <c r="F55" s="54"/>
      <c r="G55" s="49">
        <v>2019000</v>
      </c>
      <c r="H55" s="53"/>
      <c r="I55" s="49">
        <f>E55-G55</f>
        <v>273702</v>
      </c>
      <c r="K55" s="17">
        <f>IF(G55=0,"n/a",IF(AND(I55/G55&lt;1,I55/G55&gt;-1),I55/G55,"n/a"))</f>
        <v>0.1355631500742942</v>
      </c>
      <c r="M55" s="49">
        <v>3829314</v>
      </c>
      <c r="N55" s="53"/>
      <c r="O55" s="49">
        <f>E55-M55</f>
        <v>-1536612</v>
      </c>
      <c r="Q55" s="17">
        <f>IF(M55=0,"n/a",IF(AND(O55/M55&lt;1,O55/M55&gt;-1),O55/M55,"n/a"))</f>
        <v>-0.40127605101070324</v>
      </c>
    </row>
    <row r="56" spans="2:23" x14ac:dyDescent="0.2">
      <c r="C56" s="5" t="s">
        <v>18</v>
      </c>
      <c r="E56" s="51">
        <v>170103</v>
      </c>
      <c r="F56" s="54"/>
      <c r="G56" s="51">
        <v>156000</v>
      </c>
      <c r="H56" s="53"/>
      <c r="I56" s="51">
        <f>E56-G56</f>
        <v>14103</v>
      </c>
      <c r="K56" s="26">
        <f>IF(G56=0,"n/a",IF(AND(I56/G56&lt;1,I56/G56&gt;-1),I56/G56,"n/a"))</f>
        <v>9.0403846153846154E-2</v>
      </c>
      <c r="M56" s="51">
        <v>339106</v>
      </c>
      <c r="N56" s="53"/>
      <c r="O56" s="51">
        <f>E56-M56</f>
        <v>-169003</v>
      </c>
      <c r="Q56" s="26">
        <f>IF(M56=0,"n/a",IF(AND(O56/M56&lt;1,O56/M56&gt;-1),O56/M56,"n/a"))</f>
        <v>-0.49837808826738544</v>
      </c>
    </row>
    <row r="57" spans="2:23" ht="6.9" customHeight="1" x14ac:dyDescent="0.2">
      <c r="E57" s="49"/>
      <c r="F57" s="54"/>
      <c r="G57" s="49"/>
      <c r="H57" s="54"/>
      <c r="I57" s="49"/>
      <c r="K57" s="29"/>
      <c r="M57" s="49"/>
      <c r="N57" s="54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2462805</v>
      </c>
      <c r="F58" s="54"/>
      <c r="G58" s="51">
        <f>SUM(G55:G56)</f>
        <v>2175000</v>
      </c>
      <c r="H58" s="53"/>
      <c r="I58" s="51">
        <f>E58-G58</f>
        <v>287805</v>
      </c>
      <c r="K58" s="26">
        <f>IF(G58=0,"n/a",IF(AND(I58/G58&lt;1,I58/G58&gt;-1),I58/G58,"n/a"))</f>
        <v>0.13232413793103448</v>
      </c>
      <c r="M58" s="51">
        <f>SUM(M55:M56)</f>
        <v>4168420</v>
      </c>
      <c r="N58" s="53"/>
      <c r="O58" s="51">
        <f>E58-M58</f>
        <v>-1705615</v>
      </c>
      <c r="Q58" s="26">
        <f>IF(M58=0,"n/a",IF(AND(O58/M58&lt;1,O58/M58&gt;-1),O58/M58,"n/a"))</f>
        <v>-0.40917541898369164</v>
      </c>
    </row>
    <row r="59" spans="2:23" ht="6.9" customHeight="1" x14ac:dyDescent="0.2">
      <c r="E59" s="49"/>
      <c r="F59" s="54"/>
      <c r="G59" s="49"/>
      <c r="H59" s="54"/>
      <c r="I59" s="49"/>
      <c r="K59" s="29"/>
      <c r="M59" s="49"/>
      <c r="N59" s="54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28098726</v>
      </c>
      <c r="F60" s="54"/>
      <c r="G60" s="49">
        <f>G52+G58</f>
        <v>27114000</v>
      </c>
      <c r="H60" s="53"/>
      <c r="I60" s="49">
        <f>E60-G60</f>
        <v>984726</v>
      </c>
      <c r="K60" s="17">
        <f>IF(G60=0,"n/a",IF(AND(I60/G60&lt;1,I60/G60&gt;-1),I60/G60,"n/a"))</f>
        <v>3.6317990705908389E-2</v>
      </c>
      <c r="M60" s="49">
        <f>M52+M58</f>
        <v>30437939</v>
      </c>
      <c r="N60" s="53"/>
      <c r="O60" s="49">
        <f>E60-M60</f>
        <v>-2339213</v>
      </c>
      <c r="Q60" s="17">
        <f>IF(M60=0,"n/a",IF(AND(O60/M60&lt;1,O60/M60&gt;-1),O60/M60,"n/a"))</f>
        <v>-7.6851885405250342E-2</v>
      </c>
    </row>
    <row r="61" spans="2:23" ht="6.9" customHeight="1" x14ac:dyDescent="0.2">
      <c r="E61" s="49"/>
      <c r="F61" s="54"/>
      <c r="G61" s="49"/>
      <c r="H61" s="54"/>
      <c r="I61" s="49"/>
      <c r="K61" s="29"/>
      <c r="M61" s="49"/>
      <c r="N61" s="54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F62" s="54"/>
      <c r="G62" s="49"/>
      <c r="H62" s="53"/>
      <c r="I62" s="49"/>
      <c r="K62" s="29"/>
      <c r="M62" s="49"/>
      <c r="N62" s="53"/>
      <c r="O62" s="49"/>
      <c r="Q62" s="29"/>
    </row>
    <row r="63" spans="2:23" x14ac:dyDescent="0.2">
      <c r="C63" s="5" t="s">
        <v>22</v>
      </c>
      <c r="E63" s="49">
        <v>3450882</v>
      </c>
      <c r="F63" s="54"/>
      <c r="G63" s="49">
        <v>3900000</v>
      </c>
      <c r="H63" s="53"/>
      <c r="I63" s="49">
        <f>E63-G63</f>
        <v>-449118</v>
      </c>
      <c r="K63" s="17">
        <f>IF(G63=0,"n/a",IF(AND(I63/G63&lt;1,I63/G63&gt;-1),I63/G63,"n/a"))</f>
        <v>-0.11515846153846154</v>
      </c>
      <c r="M63" s="49">
        <v>3521731</v>
      </c>
      <c r="N63" s="53"/>
      <c r="O63" s="49">
        <f>E63-M63</f>
        <v>-70849</v>
      </c>
      <c r="Q63" s="17">
        <f>IF(M63=0,"n/a",IF(AND(O63/M63&lt;1,O63/M63&gt;-1),O63/M63,"n/a"))</f>
        <v>-2.0117663728433547E-2</v>
      </c>
    </row>
    <row r="64" spans="2:23" x14ac:dyDescent="0.2">
      <c r="C64" s="5" t="s">
        <v>23</v>
      </c>
      <c r="E64" s="51">
        <v>14540830</v>
      </c>
      <c r="F64" s="54"/>
      <c r="G64" s="51">
        <v>13425000</v>
      </c>
      <c r="H64" s="53"/>
      <c r="I64" s="51">
        <f>E64-G64</f>
        <v>1115830</v>
      </c>
      <c r="K64" s="26">
        <f>IF(G64=0,"n/a",IF(AND(I64/G64&lt;1,I64/G64&gt;-1),I64/G64,"n/a"))</f>
        <v>8.3115828677839856E-2</v>
      </c>
      <c r="M64" s="51">
        <v>14104178</v>
      </c>
      <c r="N64" s="53"/>
      <c r="O64" s="51">
        <f>E64-M64</f>
        <v>436652</v>
      </c>
      <c r="Q64" s="26">
        <f>IF(M64=0,"n/a",IF(AND(O64/M64&lt;1,O64/M64&gt;-1),O64/M64,"n/a"))</f>
        <v>3.0959053409564175E-2</v>
      </c>
    </row>
    <row r="65" spans="1:23" ht="6.9" customHeight="1" x14ac:dyDescent="0.2">
      <c r="E65" s="49"/>
      <c r="F65" s="54"/>
      <c r="G65" s="49"/>
      <c r="H65" s="54"/>
      <c r="I65" s="49"/>
      <c r="K65" s="29"/>
      <c r="M65" s="49"/>
      <c r="N65" s="54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17991712</v>
      </c>
      <c r="F66" s="54"/>
      <c r="G66" s="51">
        <f>SUM(G63:G64)</f>
        <v>17325000</v>
      </c>
      <c r="H66" s="53"/>
      <c r="I66" s="51">
        <f>E66-G66</f>
        <v>666712</v>
      </c>
      <c r="K66" s="26">
        <f>IF(G66=0,"n/a",IF(AND(I66/G66&lt;1,I66/G66&gt;-1),I66/G66,"n/a"))</f>
        <v>3.848265512265512E-2</v>
      </c>
      <c r="M66" s="51">
        <f>SUM(M63:M64)</f>
        <v>17625909</v>
      </c>
      <c r="N66" s="53"/>
      <c r="O66" s="51">
        <f>E66-M66</f>
        <v>365803</v>
      </c>
      <c r="Q66" s="26">
        <f>IF(M66=0,"n/a",IF(AND(O66/M66&lt;1,O66/M66&gt;-1),O66/M66,"n/a"))</f>
        <v>2.075370978030126E-2</v>
      </c>
    </row>
    <row r="67" spans="1:23" ht="6.9" customHeight="1" x14ac:dyDescent="0.2">
      <c r="E67" s="49"/>
      <c r="F67" s="54"/>
      <c r="G67" s="49"/>
      <c r="H67" s="54"/>
      <c r="I67" s="49"/>
      <c r="K67" s="29"/>
      <c r="M67" s="49"/>
      <c r="N67" s="54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46090438</v>
      </c>
      <c r="F68" s="54"/>
      <c r="G68" s="52">
        <f>G60+G66</f>
        <v>44439000</v>
      </c>
      <c r="H68" s="53"/>
      <c r="I68" s="52">
        <f>E68-G68</f>
        <v>1651438</v>
      </c>
      <c r="K68" s="40">
        <f>IF(G68=0,"n/a",IF(AND(I68/G68&lt;1,I68/G68&gt;-1),I68/G68,"n/a"))</f>
        <v>3.7161907333648374E-2</v>
      </c>
      <c r="M68" s="52">
        <f>M60+M66</f>
        <v>48063848</v>
      </c>
      <c r="N68" s="53"/>
      <c r="O68" s="52">
        <f>E68-M68</f>
        <v>-1973410</v>
      </c>
      <c r="Q68" s="40">
        <f>IF(M68=0,"n/a",IF(AND(O68/M68&lt;1,O68/M68&gt;-1),O68/M68,"n/a"))</f>
        <v>-4.1058094224998384E-2</v>
      </c>
    </row>
    <row r="69" spans="1:23" ht="12" thickTop="1" x14ac:dyDescent="0.2"/>
    <row r="70" spans="1:23" ht="13.2" x14ac:dyDescent="0.25">
      <c r="A70" s="5" t="s">
        <v>3</v>
      </c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41" activePane="bottomRight" state="frozen"/>
      <selection activeCell="M42" sqref="M42"/>
      <selection pane="topRight" activeCell="M42" sqref="M42"/>
      <selection pane="bottomLeft" activeCell="M42" sqref="M42"/>
      <selection pane="bottomRight" activeCell="C70" sqref="C70:T70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44</v>
      </c>
      <c r="P6" s="75"/>
      <c r="Q6" s="75"/>
      <c r="S6" s="70" t="s">
        <v>5</v>
      </c>
      <c r="T6" s="70"/>
      <c r="U6" s="70"/>
      <c r="V6" s="70"/>
      <c r="W6" s="70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11">
        <v>2017</v>
      </c>
      <c r="G8" s="11" t="s">
        <v>8</v>
      </c>
      <c r="I8" s="11" t="s">
        <v>9</v>
      </c>
      <c r="K8" s="12" t="s">
        <v>10</v>
      </c>
      <c r="M8" s="11">
        <f>E8-1</f>
        <v>2016</v>
      </c>
      <c r="O8" s="11" t="s">
        <v>9</v>
      </c>
      <c r="Q8" s="12" t="s">
        <v>10</v>
      </c>
      <c r="S8" s="12">
        <f>E8</f>
        <v>2017</v>
      </c>
      <c r="T8" s="10"/>
      <c r="U8" s="12" t="s">
        <v>8</v>
      </c>
      <c r="V8" s="10"/>
      <c r="W8" s="12">
        <f>M8</f>
        <v>2016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58">
        <v>20237711.800000001</v>
      </c>
      <c r="F10" s="69"/>
      <c r="G10" s="58">
        <v>22843000</v>
      </c>
      <c r="H10" s="54"/>
      <c r="I10" s="58">
        <f>E10-G10</f>
        <v>-2605288.1999999993</v>
      </c>
      <c r="J10" s="43"/>
      <c r="K10" s="17">
        <f>IF(G10=0,"n/a",IF(AND(I10/G10&lt;1,I10/G10&gt;-1),I10/G10,"n/a"))</f>
        <v>-0.11405192838068552</v>
      </c>
      <c r="M10" s="58">
        <v>19794869.719999999</v>
      </c>
      <c r="N10" s="54"/>
      <c r="O10" s="58">
        <f>E10-M10</f>
        <v>442842.08000000194</v>
      </c>
      <c r="Q10" s="17">
        <f>IF(M10=0,"n/a",IF(AND(O10/M10&lt;1,O10/M10&gt;-1),O10/M10,"n/a"))</f>
        <v>2.2371558199878971E-2</v>
      </c>
      <c r="S10" s="18">
        <f>IF(E48=0,"n/a",E10/E48)</f>
        <v>1.6473122331972248</v>
      </c>
      <c r="T10" s="19"/>
      <c r="U10" s="18">
        <f>IF(G48=0,"n/a",G10/G48)</f>
        <v>1.7201054216867471</v>
      </c>
      <c r="V10" s="19"/>
      <c r="W10" s="18">
        <f>IF(M48=0,"n/a",M10/M48)</f>
        <v>1.6106404776998258</v>
      </c>
    </row>
    <row r="11" spans="1:23" x14ac:dyDescent="0.2">
      <c r="C11" s="5" t="s">
        <v>13</v>
      </c>
      <c r="E11" s="56">
        <v>10424921.539999999</v>
      </c>
      <c r="F11" s="54"/>
      <c r="G11" s="56">
        <v>10651000</v>
      </c>
      <c r="H11" s="54"/>
      <c r="I11" s="56">
        <f>E11-G11</f>
        <v>-226078.46000000089</v>
      </c>
      <c r="K11" s="17">
        <f>IF(G11=0,"n/a",IF(AND(I11/G11&lt;1,I11/G11&gt;-1),I11/G11,"n/a"))</f>
        <v>-2.1226031358557967E-2</v>
      </c>
      <c r="M11" s="56">
        <v>9725245.7400000002</v>
      </c>
      <c r="N11" s="54"/>
      <c r="O11" s="56">
        <f>E11-M11</f>
        <v>699675.79999999888</v>
      </c>
      <c r="Q11" s="17">
        <f>IF(M11=0,"n/a",IF(AND(O11/M11&lt;1,O11/M11&gt;-1),O11/M11,"n/a"))</f>
        <v>7.1944279733953426E-2</v>
      </c>
      <c r="S11" s="23">
        <f>IF(E49=0,"n/a",E11/E49)</f>
        <v>1.081370000817387</v>
      </c>
      <c r="T11" s="19"/>
      <c r="U11" s="23">
        <f>IF(G49=0,"n/a",G11/G49)</f>
        <v>1.085175751400917</v>
      </c>
      <c r="V11" s="19"/>
      <c r="W11" s="23">
        <f>IF(M49=0,"n/a",M11/M49)</f>
        <v>1.0862482480850122</v>
      </c>
    </row>
    <row r="12" spans="1:23" x14ac:dyDescent="0.2">
      <c r="C12" s="5" t="s">
        <v>14</v>
      </c>
      <c r="E12" s="63">
        <v>784970.05</v>
      </c>
      <c r="F12" s="54"/>
      <c r="G12" s="63">
        <v>1070000</v>
      </c>
      <c r="H12" s="54"/>
      <c r="I12" s="63">
        <f>E12-G12</f>
        <v>-285029.94999999995</v>
      </c>
      <c r="K12" s="26">
        <f>IF(G12=0,"n/a",IF(AND(I12/G12&lt;1,I12/G12&gt;-1),I12/G12,"n/a"))</f>
        <v>-0.26638313084112147</v>
      </c>
      <c r="M12" s="63">
        <v>931637.41</v>
      </c>
      <c r="N12" s="54"/>
      <c r="O12" s="63">
        <f>E12-M12</f>
        <v>-146667.35999999999</v>
      </c>
      <c r="Q12" s="26">
        <f>IF(M12=0,"n/a",IF(AND(O12/M12&lt;1,O12/M12&gt;-1),O12/M12,"n/a"))</f>
        <v>-0.15742965924908489</v>
      </c>
      <c r="S12" s="27">
        <f>IF(E50=0,"n/a",E12/E50)</f>
        <v>0.79621418674521593</v>
      </c>
      <c r="T12" s="19"/>
      <c r="U12" s="27">
        <f>IF(G50=0,"n/a",G12/G50)</f>
        <v>0.83528493364558942</v>
      </c>
      <c r="V12" s="19"/>
      <c r="W12" s="27">
        <f>IF(M50=0,"n/a",M12/M50)</f>
        <v>0.79516960689506255</v>
      </c>
    </row>
    <row r="13" spans="1:23" ht="6.9" customHeight="1" x14ac:dyDescent="0.2">
      <c r="E13" s="56"/>
      <c r="F13" s="54"/>
      <c r="G13" s="56"/>
      <c r="H13" s="54"/>
      <c r="I13" s="56"/>
      <c r="K13" s="29"/>
      <c r="M13" s="56"/>
      <c r="N13" s="54"/>
      <c r="O13" s="56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56">
        <f>SUM(E10:E12)</f>
        <v>31447603.390000001</v>
      </c>
      <c r="F14" s="54"/>
      <c r="G14" s="56">
        <f>SUM(G10:G12)</f>
        <v>34564000</v>
      </c>
      <c r="H14" s="54"/>
      <c r="I14" s="56">
        <f>E14-G14</f>
        <v>-3116396.6099999994</v>
      </c>
      <c r="K14" s="17">
        <f>IF(G14=0,"n/a",IF(AND(I14/G14&lt;1,I14/G14&gt;-1),I14/G14,"n/a"))</f>
        <v>-9.0163077479458384E-2</v>
      </c>
      <c r="M14" s="56">
        <f>SUM(M10:M12)</f>
        <v>30451752.870000001</v>
      </c>
      <c r="N14" s="54"/>
      <c r="O14" s="56">
        <f>E14-M14</f>
        <v>995850.51999999955</v>
      </c>
      <c r="Q14" s="17">
        <f>IF(M14=0,"n/a",IF(AND(O14/M14&lt;1,O14/M14&gt;-1),O14/M14,"n/a"))</f>
        <v>3.2702568034468603E-2</v>
      </c>
      <c r="S14" s="23">
        <f>IF(E52=0,"n/a",E14/E52)</f>
        <v>1.3725597624020553</v>
      </c>
      <c r="T14" s="19"/>
      <c r="U14" s="23">
        <f>IF(G52=0,"n/a",G14/G52)</f>
        <v>1.4179520840170661</v>
      </c>
      <c r="V14" s="19"/>
      <c r="W14" s="23">
        <f>IF(M52=0,"n/a",M14/M52)</f>
        <v>1.3585591513834958</v>
      </c>
    </row>
    <row r="15" spans="1:23" ht="6.9" customHeight="1" x14ac:dyDescent="0.2">
      <c r="E15" s="56"/>
      <c r="F15" s="54"/>
      <c r="G15" s="56"/>
      <c r="H15" s="54"/>
      <c r="I15" s="56"/>
      <c r="K15" s="29"/>
      <c r="M15" s="56"/>
      <c r="N15" s="54"/>
      <c r="O15" s="56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56"/>
      <c r="F16" s="54"/>
      <c r="G16" s="56"/>
      <c r="H16" s="54"/>
      <c r="I16" s="56"/>
      <c r="K16" s="29"/>
      <c r="M16" s="56"/>
      <c r="N16" s="54"/>
      <c r="O16" s="56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56">
        <v>1170420.45</v>
      </c>
      <c r="F17" s="54"/>
      <c r="G17" s="56">
        <v>1011000</v>
      </c>
      <c r="H17" s="54"/>
      <c r="I17" s="56">
        <f>E17-G17</f>
        <v>159420.44999999995</v>
      </c>
      <c r="K17" s="17">
        <f>IF(G17=0,"n/a",IF(AND(I17/G17&lt;1,I17/G17&gt;-1),I17/G17,"n/a"))</f>
        <v>0.15768590504451033</v>
      </c>
      <c r="M17" s="56">
        <v>1437896.09</v>
      </c>
      <c r="N17" s="54"/>
      <c r="O17" s="56">
        <f>E17-M17</f>
        <v>-267475.64000000013</v>
      </c>
      <c r="Q17" s="17">
        <f>IF(M17=0,"n/a",IF(AND(O17/M17&lt;1,O17/M17&gt;-1),O17/M17,"n/a"))</f>
        <v>-0.18601875466536674</v>
      </c>
      <c r="S17" s="23">
        <f>IF(E55=0,"n/a",E17/E55)</f>
        <v>0.54384282083331392</v>
      </c>
      <c r="T17" s="19"/>
      <c r="U17" s="23">
        <f>IF(G55=0,"n/a",G17/G55)</f>
        <v>0.53266596417281353</v>
      </c>
      <c r="V17" s="19"/>
      <c r="W17" s="23">
        <f>IF(M55=0,"n/a",M17/M55)</f>
        <v>0.50356604809018057</v>
      </c>
    </row>
    <row r="18" spans="2:23" x14ac:dyDescent="0.2">
      <c r="C18" s="5" t="s">
        <v>18</v>
      </c>
      <c r="E18" s="63">
        <v>58677.84</v>
      </c>
      <c r="F18" s="68"/>
      <c r="G18" s="63">
        <v>84000</v>
      </c>
      <c r="H18" s="67"/>
      <c r="I18" s="63">
        <f>E18-G18</f>
        <v>-25322.160000000003</v>
      </c>
      <c r="J18" s="66"/>
      <c r="K18" s="26">
        <f>IF(G18=0,"n/a",IF(AND(I18/G18&lt;1,I18/G18&gt;-1),I18/G18,"n/a"))</f>
        <v>-0.30145428571428573</v>
      </c>
      <c r="L18" s="65"/>
      <c r="M18" s="63">
        <v>133212.44</v>
      </c>
      <c r="N18" s="64"/>
      <c r="O18" s="63">
        <f>E18-M18</f>
        <v>-74534.600000000006</v>
      </c>
      <c r="Q18" s="26">
        <f>IF(M18=0,"n/a",IF(AND(O18/M18&lt;1,O18/M18&gt;-1),O18/M18,"n/a"))</f>
        <v>-0.55951681389515873</v>
      </c>
      <c r="S18" s="27">
        <f>IF(E56=0,"n/a",E18/E56)</f>
        <v>0.55272501201006019</v>
      </c>
      <c r="T18" s="19"/>
      <c r="U18" s="27">
        <f>IF(G56=0,"n/a",G18/G56)</f>
        <v>0.53164556962025311</v>
      </c>
      <c r="V18" s="19"/>
      <c r="W18" s="27">
        <f>IF(M56=0,"n/a",M18/M56)</f>
        <v>0.52829584977494004</v>
      </c>
    </row>
    <row r="19" spans="2:23" ht="6.9" customHeight="1" x14ac:dyDescent="0.2">
      <c r="E19" s="56"/>
      <c r="F19" s="60"/>
      <c r="G19" s="56"/>
      <c r="H19" s="60"/>
      <c r="I19" s="56"/>
      <c r="J19" s="35"/>
      <c r="K19" s="29"/>
      <c r="L19" s="35"/>
      <c r="M19" s="56"/>
      <c r="N19" s="60"/>
      <c r="O19" s="56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63">
        <f>SUM(E17:E18)</f>
        <v>1229098.29</v>
      </c>
      <c r="F20" s="68"/>
      <c r="G20" s="63">
        <f>SUM(G17:G18)</f>
        <v>1095000</v>
      </c>
      <c r="H20" s="67"/>
      <c r="I20" s="63">
        <f>E20-G20</f>
        <v>134098.29000000004</v>
      </c>
      <c r="J20" s="66"/>
      <c r="K20" s="26">
        <f>IF(G20=0,"n/a",IF(AND(I20/G20&lt;1,I20/G20&gt;-1),I20/G20,"n/a"))</f>
        <v>0.12246419178082195</v>
      </c>
      <c r="L20" s="65"/>
      <c r="M20" s="63">
        <f>SUM(M17:M18)</f>
        <v>1571108.53</v>
      </c>
      <c r="N20" s="64"/>
      <c r="O20" s="63">
        <f>E20-M20</f>
        <v>-342010.24</v>
      </c>
      <c r="Q20" s="26">
        <f>IF(M20=0,"n/a",IF(AND(O20/M20&lt;1,O20/M20&gt;-1),O20/M20,"n/a"))</f>
        <v>-0.21768721477185282</v>
      </c>
      <c r="S20" s="27">
        <f>IF(E58=0,"n/a",E20/E58)</f>
        <v>0.5442603676851212</v>
      </c>
      <c r="T20" s="19"/>
      <c r="U20" s="27">
        <f>IF(G58=0,"n/a",G20/G58)</f>
        <v>0.53258754863813229</v>
      </c>
      <c r="V20" s="19"/>
      <c r="W20" s="27">
        <f>IF(M58=0,"n/a",M20/M58)</f>
        <v>0.50557267032696163</v>
      </c>
    </row>
    <row r="21" spans="2:23" ht="6.9" customHeight="1" x14ac:dyDescent="0.2">
      <c r="E21" s="56"/>
      <c r="F21" s="60"/>
      <c r="G21" s="56"/>
      <c r="H21" s="60"/>
      <c r="I21" s="56"/>
      <c r="J21" s="35"/>
      <c r="K21" s="29"/>
      <c r="L21" s="35"/>
      <c r="M21" s="56"/>
      <c r="N21" s="60"/>
      <c r="O21" s="56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56">
        <f>E14+E20</f>
        <v>32676701.68</v>
      </c>
      <c r="F22" s="60"/>
      <c r="G22" s="56">
        <f>G14+G20</f>
        <v>35659000</v>
      </c>
      <c r="H22" s="60"/>
      <c r="I22" s="56">
        <f>E22-G22</f>
        <v>-2982298.3200000003</v>
      </c>
      <c r="J22" s="35"/>
      <c r="K22" s="17">
        <f>IF(G22=0,"n/a",IF(AND(I22/G22&lt;1,I22/G22&gt;-1),I22/G22,"n/a"))</f>
        <v>-8.3633818110434965E-2</v>
      </c>
      <c r="L22" s="35"/>
      <c r="M22" s="56">
        <f>M14+M20</f>
        <v>32022861.400000002</v>
      </c>
      <c r="N22" s="60"/>
      <c r="O22" s="56">
        <f>E22-M22</f>
        <v>653840.27999999747</v>
      </c>
      <c r="Q22" s="17">
        <f>IF(M22=0,"n/a",IF(AND(O22/M22&lt;1,O22/M22&gt;-1),O22/M22,"n/a"))</f>
        <v>2.0417921803827233E-2</v>
      </c>
      <c r="S22" s="23">
        <f>IF(E60=0,"n/a",E22/E60)</f>
        <v>1.2982432844388923</v>
      </c>
      <c r="T22" s="19"/>
      <c r="U22" s="23">
        <f>IF(G60=0,"n/a",G22/G60)</f>
        <v>1.3490844430992737</v>
      </c>
      <c r="V22" s="19"/>
      <c r="W22" s="23">
        <f>IF(M60=0,"n/a",M22/M60)</f>
        <v>1.2547000578787419</v>
      </c>
    </row>
    <row r="23" spans="2:23" ht="6.9" customHeight="1" x14ac:dyDescent="0.2">
      <c r="E23" s="56"/>
      <c r="F23" s="60"/>
      <c r="G23" s="56"/>
      <c r="H23" s="60"/>
      <c r="I23" s="56"/>
      <c r="J23" s="35"/>
      <c r="K23" s="29"/>
      <c r="L23" s="35"/>
      <c r="M23" s="56"/>
      <c r="N23" s="60"/>
      <c r="O23" s="56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56"/>
      <c r="F24" s="60"/>
      <c r="G24" s="56"/>
      <c r="H24" s="60"/>
      <c r="I24" s="56"/>
      <c r="J24" s="35"/>
      <c r="K24" s="29"/>
      <c r="L24" s="35"/>
      <c r="M24" s="56"/>
      <c r="N24" s="60"/>
      <c r="O24" s="56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56">
        <v>633016.42000000004</v>
      </c>
      <c r="F25" s="60"/>
      <c r="G25" s="56">
        <v>439000</v>
      </c>
      <c r="H25" s="60"/>
      <c r="I25" s="56">
        <f>E25-G25</f>
        <v>194016.42000000004</v>
      </c>
      <c r="J25" s="35"/>
      <c r="K25" s="17">
        <f>IF(G25=0,"n/a",IF(AND(I25/G25&lt;1,I25/G25&gt;-1),I25/G25,"n/a"))</f>
        <v>0.44195084282460145</v>
      </c>
      <c r="L25" s="35"/>
      <c r="M25" s="56">
        <v>494848.43</v>
      </c>
      <c r="N25" s="60"/>
      <c r="O25" s="56">
        <f>E25-M25</f>
        <v>138167.99000000005</v>
      </c>
      <c r="Q25" s="17">
        <f>IF(M25=0,"n/a",IF(AND(O25/M25&lt;1,O25/M25&gt;-1),O25/M25,"n/a"))</f>
        <v>0.27921274803276641</v>
      </c>
      <c r="S25" s="23">
        <f>IF(E63=0,"n/a",E25/E63)</f>
        <v>0.17457951559715817</v>
      </c>
      <c r="T25" s="19"/>
      <c r="U25" s="23">
        <f>IF(G63=0,"n/a",G25/G63)</f>
        <v>0.11198979591836734</v>
      </c>
      <c r="V25" s="19"/>
      <c r="W25" s="23">
        <f>IF(M63=0,"n/a",M25/M63)</f>
        <v>0.13918949182805873</v>
      </c>
    </row>
    <row r="26" spans="2:23" x14ac:dyDescent="0.2">
      <c r="C26" s="5" t="s">
        <v>23</v>
      </c>
      <c r="E26" s="63">
        <v>1208511.46</v>
      </c>
      <c r="F26" s="68"/>
      <c r="G26" s="63">
        <v>1160000</v>
      </c>
      <c r="H26" s="67"/>
      <c r="I26" s="63">
        <f>E26-G26</f>
        <v>48511.459999999963</v>
      </c>
      <c r="J26" s="66"/>
      <c r="K26" s="26">
        <f>IF(G26=0,"n/a",IF(AND(I26/G26&lt;1,I26/G26&gt;-1),I26/G26,"n/a"))</f>
        <v>4.1820224137931003E-2</v>
      </c>
      <c r="L26" s="65"/>
      <c r="M26" s="63">
        <v>1128269.69</v>
      </c>
      <c r="N26" s="64"/>
      <c r="O26" s="63">
        <f>E26-M26</f>
        <v>80241.770000000019</v>
      </c>
      <c r="Q26" s="26">
        <f>IF(M26=0,"n/a",IF(AND(O26/M26&lt;1,O26/M26&gt;-1),O26/M26,"n/a"))</f>
        <v>7.1119317226362805E-2</v>
      </c>
      <c r="S26" s="27">
        <f>IF(E64=0,"n/a",E26/E64)</f>
        <v>8.2772472787223744E-2</v>
      </c>
      <c r="T26" s="19"/>
      <c r="U26" s="27">
        <f>IF(G64=0,"n/a",G26/G64)</f>
        <v>8.3621683967704724E-2</v>
      </c>
      <c r="V26" s="19"/>
      <c r="W26" s="27">
        <f>IF(M64=0,"n/a",M26/M64)</f>
        <v>8.1030153391910067E-2</v>
      </c>
    </row>
    <row r="27" spans="2:23" ht="6.9" customHeight="1" x14ac:dyDescent="0.2">
      <c r="E27" s="56"/>
      <c r="F27" s="60"/>
      <c r="G27" s="56"/>
      <c r="H27" s="60"/>
      <c r="I27" s="56"/>
      <c r="J27" s="35"/>
      <c r="K27" s="29"/>
      <c r="L27" s="35"/>
      <c r="M27" s="56"/>
      <c r="N27" s="60"/>
      <c r="O27" s="56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63">
        <f>SUM(E25:E26)</f>
        <v>1841527.88</v>
      </c>
      <c r="F28" s="68"/>
      <c r="G28" s="63">
        <f>SUM(G25:G26)</f>
        <v>1599000</v>
      </c>
      <c r="H28" s="67"/>
      <c r="I28" s="63">
        <f>E28-G28</f>
        <v>242527.87999999989</v>
      </c>
      <c r="J28" s="66"/>
      <c r="K28" s="26">
        <f>IF(G28=0,"n/a",IF(AND(I28/G28&lt;1,I28/G28&gt;-1),I28/G28,"n/a"))</f>
        <v>0.15167472170106308</v>
      </c>
      <c r="L28" s="65"/>
      <c r="M28" s="63">
        <f>SUM(M25:M26)</f>
        <v>1623118.1199999999</v>
      </c>
      <c r="N28" s="64"/>
      <c r="O28" s="63">
        <f>E28-M28</f>
        <v>218409.76</v>
      </c>
      <c r="Q28" s="26">
        <f>IF(M28=0,"n/a",IF(AND(O28/M28&lt;1,O28/M28&gt;-1),O28/M28,"n/a"))</f>
        <v>0.13456183952896789</v>
      </c>
      <c r="S28" s="27">
        <f>IF(E66=0,"n/a",E28/E66)</f>
        <v>0.10103655849508447</v>
      </c>
      <c r="T28" s="19"/>
      <c r="U28" s="27">
        <f>IF(G66=0,"n/a",G28/G66)</f>
        <v>8.9871852517985615E-2</v>
      </c>
      <c r="V28" s="19"/>
      <c r="W28" s="27">
        <f>IF(M66=0,"n/a",M28/M66)</f>
        <v>9.2859520692092343E-2</v>
      </c>
    </row>
    <row r="29" spans="2:23" ht="6.9" customHeight="1" x14ac:dyDescent="0.2">
      <c r="E29" s="56"/>
      <c r="F29" s="60"/>
      <c r="G29" s="56"/>
      <c r="H29" s="60"/>
      <c r="I29" s="56"/>
      <c r="J29" s="35"/>
      <c r="K29" s="29"/>
      <c r="L29" s="35"/>
      <c r="M29" s="56"/>
      <c r="N29" s="60"/>
      <c r="O29" s="56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56">
        <f>E22+E28</f>
        <v>34518229.560000002</v>
      </c>
      <c r="F30" s="60"/>
      <c r="G30" s="56">
        <f>G22+G28</f>
        <v>37258000</v>
      </c>
      <c r="H30" s="60"/>
      <c r="I30" s="56">
        <f>E30-G30</f>
        <v>-2739770.4399999976</v>
      </c>
      <c r="J30" s="35"/>
      <c r="K30" s="17">
        <f>IF(G30=0,"n/a",IF(AND(I30/G30&lt;1,I30/G30&gt;-1),I30/G30,"n/a"))</f>
        <v>-7.3535091523967949E-2</v>
      </c>
      <c r="L30" s="35"/>
      <c r="M30" s="56">
        <f>M22+M28</f>
        <v>33645979.520000003</v>
      </c>
      <c r="N30" s="60"/>
      <c r="O30" s="56">
        <f>E30-M30</f>
        <v>872250.03999999911</v>
      </c>
      <c r="Q30" s="17">
        <f>IF(M30=0,"n/a",IF(AND(O30/M30&lt;1,O30/M30&gt;-1),O30/M30,"n/a"))</f>
        <v>2.5924346755353402E-2</v>
      </c>
      <c r="S30" s="18">
        <f>IF(E68=0,"n/a",E30/E68)</f>
        <v>0.7954189253371412</v>
      </c>
      <c r="T30" s="19"/>
      <c r="U30" s="18">
        <f>IF(G68=0,"n/a",G30/G68)</f>
        <v>0.84248371924746746</v>
      </c>
      <c r="V30" s="19"/>
      <c r="W30" s="18">
        <f>IF(M68=0,"n/a",M30/M68)</f>
        <v>0.78243534416502092</v>
      </c>
    </row>
    <row r="31" spans="2:23" ht="6.9" customHeight="1" x14ac:dyDescent="0.2">
      <c r="E31" s="56"/>
      <c r="F31" s="60"/>
      <c r="G31" s="56"/>
      <c r="H31" s="60"/>
      <c r="I31" s="56"/>
      <c r="J31" s="35"/>
      <c r="K31" s="29"/>
      <c r="L31" s="35"/>
      <c r="M31" s="56"/>
      <c r="N31" s="60"/>
      <c r="O31" s="56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56">
        <v>383481.72</v>
      </c>
      <c r="F32" s="60"/>
      <c r="G32" s="56">
        <v>-2141000</v>
      </c>
      <c r="H32" s="60"/>
      <c r="I32" s="56">
        <f>E32-G32</f>
        <v>2524481.7199999997</v>
      </c>
      <c r="J32" s="35"/>
      <c r="K32" s="17" t="str">
        <f>IF(G32=0,"n/a",IF(AND(I32/G32&lt;1,I32/G32&gt;-1),I32/G32,"n/a"))</f>
        <v>n/a</v>
      </c>
      <c r="L32" s="35"/>
      <c r="M32" s="56">
        <v>68216.91</v>
      </c>
      <c r="N32" s="60"/>
      <c r="O32" s="56">
        <f>E32-M32</f>
        <v>315264.80999999994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63">
        <v>1017527.17</v>
      </c>
      <c r="F33" s="68"/>
      <c r="G33" s="63">
        <v>955000</v>
      </c>
      <c r="H33" s="67"/>
      <c r="I33" s="63">
        <f>E33-G33</f>
        <v>62527.170000000042</v>
      </c>
      <c r="J33" s="66"/>
      <c r="K33" s="26">
        <f>IF(G33=0,"n/a",IF(AND(I33/G33&lt;1,I33/G33&gt;-1),I33/G33,"n/a"))</f>
        <v>6.5473476439790623E-2</v>
      </c>
      <c r="L33" s="65"/>
      <c r="M33" s="63">
        <v>1044984.17</v>
      </c>
      <c r="N33" s="64"/>
      <c r="O33" s="63">
        <f>E33-M33</f>
        <v>-27457</v>
      </c>
      <c r="Q33" s="26">
        <f>IF(M33=0,"n/a",IF(AND(O33/M33&lt;1,O33/M33&gt;-1),O33/M33,"n/a"))</f>
        <v>-2.6275039171167539E-2</v>
      </c>
    </row>
    <row r="34" spans="1:23" ht="6.9" customHeight="1" x14ac:dyDescent="0.2">
      <c r="E34" s="55"/>
      <c r="F34" s="60"/>
      <c r="G34" s="55"/>
      <c r="H34" s="60"/>
      <c r="I34" s="56"/>
      <c r="J34" s="35"/>
      <c r="K34" s="36"/>
      <c r="L34" s="35"/>
      <c r="M34" s="55"/>
      <c r="N34" s="60"/>
      <c r="O34" s="55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61">
        <f>SUM(E30:E33)</f>
        <v>35919238.450000003</v>
      </c>
      <c r="F35" s="62"/>
      <c r="G35" s="61">
        <f>SUM(G30:G33)</f>
        <v>36072000</v>
      </c>
      <c r="H35" s="60"/>
      <c r="I35" s="61">
        <f>E35-G35</f>
        <v>-152761.54999999702</v>
      </c>
      <c r="J35" s="35"/>
      <c r="K35" s="40">
        <f>IF(G35=0,"n/a",IF(AND(I35/G35&lt;1,I35/G35&gt;-1),I35/G35,"n/a"))</f>
        <v>-4.2349065757373312E-3</v>
      </c>
      <c r="L35" s="35"/>
      <c r="M35" s="61">
        <f>SUM(M30:M33)</f>
        <v>34759180.600000001</v>
      </c>
      <c r="N35" s="60"/>
      <c r="O35" s="61">
        <f>E35-M35</f>
        <v>1160057.8500000015</v>
      </c>
      <c r="Q35" s="40">
        <f>IF(M35=0,"n/a",IF(AND(O35/M35&lt;1,O35/M35&gt;-1),O35/M35,"n/a"))</f>
        <v>3.3374142599897808E-2</v>
      </c>
    </row>
    <row r="36" spans="1:23" ht="12" thickTop="1" x14ac:dyDescent="0.2">
      <c r="E36" s="55"/>
      <c r="F36" s="60"/>
      <c r="G36" s="55"/>
      <c r="H36" s="54"/>
      <c r="I36" s="55"/>
      <c r="M36" s="55"/>
      <c r="N36" s="54"/>
      <c r="O36" s="55"/>
    </row>
    <row r="37" spans="1:23" x14ac:dyDescent="0.2">
      <c r="C37" s="5" t="s">
        <v>29</v>
      </c>
      <c r="E37" s="58">
        <v>1661033.68</v>
      </c>
      <c r="F37" s="58"/>
      <c r="G37" s="58">
        <v>1476390</v>
      </c>
      <c r="H37" s="15"/>
      <c r="I37" s="14"/>
      <c r="J37" s="15"/>
      <c r="K37" s="59"/>
      <c r="L37" s="15"/>
      <c r="M37" s="58">
        <v>1680527.83</v>
      </c>
      <c r="N37" s="54"/>
      <c r="O37" s="55"/>
    </row>
    <row r="38" spans="1:23" x14ac:dyDescent="0.2">
      <c r="C38" s="5" t="s">
        <v>30</v>
      </c>
      <c r="E38" s="56">
        <v>423703.27</v>
      </c>
      <c r="F38" s="55"/>
      <c r="G38" s="56">
        <v>312325</v>
      </c>
      <c r="H38" s="54"/>
      <c r="I38" s="55"/>
      <c r="M38" s="56">
        <v>454636.27</v>
      </c>
      <c r="N38" s="54"/>
      <c r="O38" s="55"/>
    </row>
    <row r="39" spans="1:23" x14ac:dyDescent="0.2">
      <c r="C39" s="5" t="s">
        <v>31</v>
      </c>
      <c r="E39" s="56">
        <v>181744.53</v>
      </c>
      <c r="F39" s="54"/>
      <c r="G39" s="56"/>
      <c r="H39" s="54"/>
      <c r="I39" s="55"/>
      <c r="M39" s="56">
        <v>178260.35</v>
      </c>
      <c r="N39" s="54"/>
      <c r="O39" s="55"/>
    </row>
    <row r="40" spans="1:23" x14ac:dyDescent="0.2">
      <c r="C40" s="5" t="s">
        <v>32</v>
      </c>
      <c r="E40" s="56">
        <v>-86105.56</v>
      </c>
      <c r="F40" s="54"/>
      <c r="G40" s="56">
        <v>-91444</v>
      </c>
      <c r="H40" s="54"/>
      <c r="I40" s="55"/>
      <c r="M40" s="56">
        <v>-85482.82</v>
      </c>
      <c r="N40" s="54"/>
      <c r="O40" s="55"/>
    </row>
    <row r="41" spans="1:23" x14ac:dyDescent="0.2">
      <c r="C41" s="5" t="s">
        <v>33</v>
      </c>
      <c r="E41" s="56">
        <v>688290.81</v>
      </c>
      <c r="F41" s="54"/>
      <c r="G41" s="56">
        <v>934992</v>
      </c>
      <c r="H41" s="54"/>
      <c r="I41" s="55"/>
      <c r="K41" s="20"/>
      <c r="M41" s="56">
        <v>699127.39</v>
      </c>
      <c r="N41" s="54"/>
      <c r="O41" s="55"/>
    </row>
    <row r="42" spans="1:23" x14ac:dyDescent="0.2">
      <c r="C42" s="5" t="s">
        <v>34</v>
      </c>
      <c r="E42" s="56">
        <v>-46805.82</v>
      </c>
      <c r="F42" s="54"/>
      <c r="G42" s="57"/>
      <c r="H42" s="54"/>
      <c r="I42" s="55"/>
      <c r="K42" s="20"/>
      <c r="M42" s="56">
        <v>-44694.71</v>
      </c>
      <c r="N42" s="54"/>
      <c r="O42" s="55"/>
    </row>
    <row r="43" spans="1:23" x14ac:dyDescent="0.2">
      <c r="C43" s="5" t="s">
        <v>35</v>
      </c>
      <c r="E43" s="56">
        <v>2087435.05</v>
      </c>
      <c r="F43" s="54"/>
      <c r="G43" s="57"/>
      <c r="H43" s="54"/>
      <c r="I43" s="55"/>
      <c r="K43" s="20"/>
      <c r="M43" s="56">
        <v>1488922.96</v>
      </c>
      <c r="N43" s="54"/>
      <c r="O43" s="55"/>
    </row>
    <row r="44" spans="1:23" x14ac:dyDescent="0.2">
      <c r="C44" s="5" t="s">
        <v>36</v>
      </c>
      <c r="E44" s="56">
        <v>370626.11</v>
      </c>
      <c r="F44" s="54"/>
      <c r="G44" s="56"/>
      <c r="H44" s="54"/>
      <c r="I44" s="55"/>
      <c r="K44" s="20"/>
      <c r="M44" s="56">
        <v>208294.77</v>
      </c>
      <c r="N44" s="54"/>
      <c r="O44" s="55"/>
    </row>
    <row r="45" spans="1:23" x14ac:dyDescent="0.2">
      <c r="E45" s="49"/>
      <c r="F45" s="54"/>
      <c r="G45" s="54"/>
      <c r="H45" s="54"/>
      <c r="I45" s="54"/>
      <c r="M45" s="54"/>
      <c r="N45" s="54"/>
      <c r="O45" s="54"/>
    </row>
    <row r="46" spans="1:23" ht="13.2" x14ac:dyDescent="0.25">
      <c r="A46" s="3" t="s">
        <v>37</v>
      </c>
      <c r="E46" s="49"/>
      <c r="F46" s="54"/>
      <c r="G46" s="54"/>
      <c r="H46" s="54"/>
      <c r="I46" s="54"/>
      <c r="M46" s="54"/>
      <c r="N46" s="54"/>
      <c r="O46" s="54"/>
    </row>
    <row r="47" spans="1:23" ht="12" x14ac:dyDescent="0.25">
      <c r="B47" s="13" t="s">
        <v>38</v>
      </c>
      <c r="E47" s="49"/>
      <c r="F47" s="54"/>
      <c r="G47" s="54"/>
      <c r="H47" s="54"/>
      <c r="I47" s="54"/>
      <c r="M47" s="54"/>
      <c r="N47" s="54"/>
      <c r="O47" s="54"/>
    </row>
    <row r="48" spans="1:23" x14ac:dyDescent="0.2">
      <c r="C48" s="5" t="s">
        <v>12</v>
      </c>
      <c r="E48" s="49">
        <v>12285292</v>
      </c>
      <c r="F48" s="54"/>
      <c r="G48" s="49">
        <v>13280000</v>
      </c>
      <c r="H48" s="53"/>
      <c r="I48" s="49">
        <f>E48-G48</f>
        <v>-994708</v>
      </c>
      <c r="K48" s="17">
        <f>IF(G48=0,"n/a",IF(AND(I48/G48&lt;1,I48/G48&gt;-1),I48/G48,"n/a"))</f>
        <v>-7.4902710843373493E-2</v>
      </c>
      <c r="M48" s="49">
        <v>12290061</v>
      </c>
      <c r="N48" s="53"/>
      <c r="O48" s="49">
        <f>E48-M48</f>
        <v>-4769</v>
      </c>
      <c r="Q48" s="17">
        <f>IF(M48=0,"n/a",IF(AND(O48/M48&lt;1,O48/M48&gt;-1),O48/M48,"n/a"))</f>
        <v>-3.8803713016558663E-4</v>
      </c>
    </row>
    <row r="49" spans="2:23" x14ac:dyDescent="0.2">
      <c r="C49" s="5" t="s">
        <v>13</v>
      </c>
      <c r="E49" s="49">
        <v>9640476</v>
      </c>
      <c r="F49" s="54"/>
      <c r="G49" s="49">
        <v>9815000</v>
      </c>
      <c r="H49" s="53"/>
      <c r="I49" s="49">
        <f>E49-G49</f>
        <v>-174524</v>
      </c>
      <c r="K49" s="17">
        <f>IF(G49=0,"n/a",IF(AND(I49/G49&lt;1,I49/G49&gt;-1),I49/G49,"n/a"))</f>
        <v>-1.7781355068772289E-2</v>
      </c>
      <c r="M49" s="49">
        <v>8953060</v>
      </c>
      <c r="N49" s="53"/>
      <c r="O49" s="49">
        <f>E49-M49</f>
        <v>687416</v>
      </c>
      <c r="Q49" s="17">
        <f>IF(M49=0,"n/a",IF(AND(O49/M49&lt;1,O49/M49&gt;-1),O49/M49,"n/a"))</f>
        <v>7.6780005942102478E-2</v>
      </c>
    </row>
    <row r="50" spans="2:23" x14ac:dyDescent="0.2">
      <c r="C50" s="5" t="s">
        <v>14</v>
      </c>
      <c r="E50" s="51">
        <v>985878</v>
      </c>
      <c r="F50" s="54"/>
      <c r="G50" s="51">
        <v>1281000</v>
      </c>
      <c r="H50" s="53"/>
      <c r="I50" s="51">
        <f>E50-G50</f>
        <v>-295122</v>
      </c>
      <c r="K50" s="26">
        <f>IF(G50=0,"n/a",IF(AND(I50/G50&lt;1,I50/G50&gt;-1),I50/G50,"n/a"))</f>
        <v>-0.23038407494145199</v>
      </c>
      <c r="M50" s="51">
        <v>1171621</v>
      </c>
      <c r="N50" s="53"/>
      <c r="O50" s="51">
        <f>E50-M50</f>
        <v>-185743</v>
      </c>
      <c r="Q50" s="26">
        <f>IF(M50=0,"n/a",IF(AND(O50/M50&lt;1,O50/M50&gt;-1),O50/M50,"n/a"))</f>
        <v>-0.15853505527811468</v>
      </c>
    </row>
    <row r="51" spans="2:23" ht="6.9" customHeight="1" x14ac:dyDescent="0.2">
      <c r="E51" s="49"/>
      <c r="F51" s="54"/>
      <c r="G51" s="49"/>
      <c r="H51" s="54"/>
      <c r="I51" s="49"/>
      <c r="K51" s="29"/>
      <c r="M51" s="49"/>
      <c r="N51" s="54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22911646</v>
      </c>
      <c r="F52" s="54"/>
      <c r="G52" s="49">
        <f>SUM(G48:G50)</f>
        <v>24376000</v>
      </c>
      <c r="H52" s="53"/>
      <c r="I52" s="49">
        <f>E52-G52</f>
        <v>-1464354</v>
      </c>
      <c r="K52" s="17">
        <f>IF(G52=0,"n/a",IF(AND(I52/G52&lt;1,I52/G52&gt;-1),I52/G52,"n/a"))</f>
        <v>-6.007359698063669E-2</v>
      </c>
      <c r="M52" s="49">
        <f>SUM(M48:M50)</f>
        <v>22414742</v>
      </c>
      <c r="N52" s="53"/>
      <c r="O52" s="49">
        <f>E52-M52</f>
        <v>496904</v>
      </c>
      <c r="Q52" s="17">
        <f>IF(M52=0,"n/a",IF(AND(O52/M52&lt;1,O52/M52&gt;-1),O52/M52,"n/a"))</f>
        <v>2.2168624559675949E-2</v>
      </c>
    </row>
    <row r="53" spans="2:23" ht="6.9" customHeight="1" x14ac:dyDescent="0.2">
      <c r="E53" s="49"/>
      <c r="F53" s="54"/>
      <c r="G53" s="49"/>
      <c r="H53" s="54"/>
      <c r="I53" s="49"/>
      <c r="K53" s="29"/>
      <c r="M53" s="49"/>
      <c r="N53" s="54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F54" s="54"/>
      <c r="G54" s="49"/>
      <c r="H54" s="53"/>
      <c r="I54" s="49"/>
      <c r="K54" s="29"/>
      <c r="M54" s="49"/>
      <c r="N54" s="53"/>
      <c r="O54" s="49"/>
      <c r="Q54" s="29"/>
    </row>
    <row r="55" spans="2:23" x14ac:dyDescent="0.2">
      <c r="C55" s="5" t="s">
        <v>17</v>
      </c>
      <c r="E55" s="49">
        <v>2152130</v>
      </c>
      <c r="F55" s="54"/>
      <c r="G55" s="49">
        <v>1898000</v>
      </c>
      <c r="H55" s="53"/>
      <c r="I55" s="49">
        <f>E55-G55</f>
        <v>254130</v>
      </c>
      <c r="K55" s="17">
        <f>IF(G55=0,"n/a",IF(AND(I55/G55&lt;1,I55/G55&gt;-1),I55/G55,"n/a"))</f>
        <v>0.13389357218124343</v>
      </c>
      <c r="M55" s="49">
        <v>2855427</v>
      </c>
      <c r="N55" s="53"/>
      <c r="O55" s="49">
        <f>E55-M55</f>
        <v>-703297</v>
      </c>
      <c r="Q55" s="17">
        <f>IF(M55=0,"n/a",IF(AND(O55/M55&lt;1,O55/M55&gt;-1),O55/M55,"n/a"))</f>
        <v>-0.24630186658597822</v>
      </c>
    </row>
    <row r="56" spans="2:23" x14ac:dyDescent="0.2">
      <c r="C56" s="5" t="s">
        <v>18</v>
      </c>
      <c r="E56" s="51">
        <v>106161</v>
      </c>
      <c r="F56" s="54"/>
      <c r="G56" s="51">
        <v>158000</v>
      </c>
      <c r="H56" s="53"/>
      <c r="I56" s="51">
        <f>E56-G56</f>
        <v>-51839</v>
      </c>
      <c r="K56" s="26">
        <f>IF(G56=0,"n/a",IF(AND(I56/G56&lt;1,I56/G56&gt;-1),I56/G56,"n/a"))</f>
        <v>-0.32809493670886075</v>
      </c>
      <c r="M56" s="51">
        <v>252155</v>
      </c>
      <c r="N56" s="53"/>
      <c r="O56" s="51">
        <f>E56-M56</f>
        <v>-145994</v>
      </c>
      <c r="Q56" s="26">
        <f>IF(M56=0,"n/a",IF(AND(O56/M56&lt;1,O56/M56&gt;-1),O56/M56,"n/a"))</f>
        <v>-0.57898514802403289</v>
      </c>
    </row>
    <row r="57" spans="2:23" ht="6.9" customHeight="1" x14ac:dyDescent="0.2">
      <c r="E57" s="49"/>
      <c r="F57" s="54"/>
      <c r="G57" s="49"/>
      <c r="H57" s="54"/>
      <c r="I57" s="49"/>
      <c r="K57" s="29"/>
      <c r="M57" s="49"/>
      <c r="N57" s="54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2258291</v>
      </c>
      <c r="F58" s="54"/>
      <c r="G58" s="51">
        <f>SUM(G55:G56)</f>
        <v>2056000</v>
      </c>
      <c r="H58" s="53"/>
      <c r="I58" s="51">
        <f>E58-G58</f>
        <v>202291</v>
      </c>
      <c r="K58" s="26">
        <f>IF(G58=0,"n/a",IF(AND(I58/G58&lt;1,I58/G58&gt;-1),I58/G58,"n/a"))</f>
        <v>9.8390564202334635E-2</v>
      </c>
      <c r="M58" s="51">
        <f>SUM(M55:M56)</f>
        <v>3107582</v>
      </c>
      <c r="N58" s="53"/>
      <c r="O58" s="51">
        <f>E58-M58</f>
        <v>-849291</v>
      </c>
      <c r="Q58" s="26">
        <f>IF(M58=0,"n/a",IF(AND(O58/M58&lt;1,O58/M58&gt;-1),O58/M58,"n/a"))</f>
        <v>-0.27329640859034454</v>
      </c>
    </row>
    <row r="59" spans="2:23" ht="6.9" customHeight="1" x14ac:dyDescent="0.2">
      <c r="E59" s="49"/>
      <c r="F59" s="54"/>
      <c r="G59" s="49"/>
      <c r="H59" s="54"/>
      <c r="I59" s="49"/>
      <c r="K59" s="29"/>
      <c r="M59" s="49"/>
      <c r="N59" s="54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25169937</v>
      </c>
      <c r="F60" s="54"/>
      <c r="G60" s="49">
        <f>G52+G58</f>
        <v>26432000</v>
      </c>
      <c r="H60" s="53"/>
      <c r="I60" s="49">
        <f>E60-G60</f>
        <v>-1262063</v>
      </c>
      <c r="K60" s="17">
        <f>IF(G60=0,"n/a",IF(AND(I60/G60&lt;1,I60/G60&gt;-1),I60/G60,"n/a"))</f>
        <v>-4.7747540859564168E-2</v>
      </c>
      <c r="M60" s="49">
        <f>M52+M58</f>
        <v>25522324</v>
      </c>
      <c r="N60" s="53"/>
      <c r="O60" s="49">
        <f>E60-M60</f>
        <v>-352387</v>
      </c>
      <c r="Q60" s="17">
        <f>IF(M60=0,"n/a",IF(AND(O60/M60&lt;1,O60/M60&gt;-1),O60/M60,"n/a"))</f>
        <v>-1.3807010678181188E-2</v>
      </c>
    </row>
    <row r="61" spans="2:23" ht="6.9" customHeight="1" x14ac:dyDescent="0.2">
      <c r="E61" s="49"/>
      <c r="F61" s="54"/>
      <c r="G61" s="49"/>
      <c r="H61" s="54"/>
      <c r="I61" s="49"/>
      <c r="K61" s="29"/>
      <c r="M61" s="49"/>
      <c r="N61" s="54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F62" s="54"/>
      <c r="G62" s="49"/>
      <c r="H62" s="53"/>
      <c r="I62" s="49"/>
      <c r="K62" s="29"/>
      <c r="M62" s="49"/>
      <c r="N62" s="53"/>
      <c r="O62" s="49"/>
      <c r="Q62" s="29"/>
    </row>
    <row r="63" spans="2:23" x14ac:dyDescent="0.2">
      <c r="C63" s="5" t="s">
        <v>22</v>
      </c>
      <c r="E63" s="49">
        <v>3625949</v>
      </c>
      <c r="F63" s="54"/>
      <c r="G63" s="49">
        <v>3920000</v>
      </c>
      <c r="H63" s="53"/>
      <c r="I63" s="49">
        <f>E63-G63</f>
        <v>-294051</v>
      </c>
      <c r="K63" s="17">
        <f>IF(G63=0,"n/a",IF(AND(I63/G63&lt;1,I63/G63&gt;-1),I63/G63,"n/a"))</f>
        <v>-7.5013010204081632E-2</v>
      </c>
      <c r="M63" s="49">
        <v>3555214</v>
      </c>
      <c r="N63" s="53"/>
      <c r="O63" s="49">
        <f>E63-M63</f>
        <v>70735</v>
      </c>
      <c r="Q63" s="17">
        <f>IF(M63=0,"n/a",IF(AND(O63/M63&lt;1,O63/M63&gt;-1),O63/M63,"n/a"))</f>
        <v>1.9896130021990237E-2</v>
      </c>
    </row>
    <row r="64" spans="2:23" x14ac:dyDescent="0.2">
      <c r="C64" s="5" t="s">
        <v>23</v>
      </c>
      <c r="E64" s="51">
        <v>14600403</v>
      </c>
      <c r="F64" s="54"/>
      <c r="G64" s="51">
        <v>13872000</v>
      </c>
      <c r="H64" s="53"/>
      <c r="I64" s="51">
        <f>E64-G64</f>
        <v>728403</v>
      </c>
      <c r="K64" s="26">
        <f>IF(G64=0,"n/a",IF(AND(I64/G64&lt;1,I64/G64&gt;-1),I64/G64,"n/a"))</f>
        <v>5.2508866782006919E-2</v>
      </c>
      <c r="M64" s="51">
        <v>13924072</v>
      </c>
      <c r="N64" s="53"/>
      <c r="O64" s="51">
        <f>E64-M64</f>
        <v>676331</v>
      </c>
      <c r="Q64" s="26">
        <f>IF(M64=0,"n/a",IF(AND(O64/M64&lt;1,O64/M64&gt;-1),O64/M64,"n/a"))</f>
        <v>4.8572788190121396E-2</v>
      </c>
    </row>
    <row r="65" spans="1:23" ht="6.9" customHeight="1" x14ac:dyDescent="0.2">
      <c r="E65" s="49"/>
      <c r="F65" s="54"/>
      <c r="G65" s="49"/>
      <c r="H65" s="54"/>
      <c r="I65" s="49"/>
      <c r="K65" s="29"/>
      <c r="M65" s="49"/>
      <c r="N65" s="54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18226352</v>
      </c>
      <c r="F66" s="54"/>
      <c r="G66" s="51">
        <f>SUM(G63:G64)</f>
        <v>17792000</v>
      </c>
      <c r="H66" s="53"/>
      <c r="I66" s="51">
        <f>E66-G66</f>
        <v>434352</v>
      </c>
      <c r="K66" s="26">
        <f>IF(G66=0,"n/a",IF(AND(I66/G66&lt;1,I66/G66&gt;-1),I66/G66,"n/a"))</f>
        <v>2.4412769784172662E-2</v>
      </c>
      <c r="M66" s="51">
        <f>SUM(M63:M64)</f>
        <v>17479286</v>
      </c>
      <c r="N66" s="53"/>
      <c r="O66" s="51">
        <f>E66-M66</f>
        <v>747066</v>
      </c>
      <c r="Q66" s="26">
        <f>IF(M66=0,"n/a",IF(AND(O66/M66&lt;1,O66/M66&gt;-1),O66/M66,"n/a"))</f>
        <v>4.2740075309712307E-2</v>
      </c>
    </row>
    <row r="67" spans="1:23" ht="6.9" customHeight="1" x14ac:dyDescent="0.2">
      <c r="E67" s="49"/>
      <c r="F67" s="54"/>
      <c r="G67" s="49"/>
      <c r="H67" s="54"/>
      <c r="I67" s="49"/>
      <c r="K67" s="29"/>
      <c r="M67" s="49"/>
      <c r="N67" s="54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43396289</v>
      </c>
      <c r="F68" s="54"/>
      <c r="G68" s="52">
        <f>G60+G66</f>
        <v>44224000</v>
      </c>
      <c r="H68" s="53"/>
      <c r="I68" s="52">
        <f>E68-G68</f>
        <v>-827711</v>
      </c>
      <c r="K68" s="40">
        <f>IF(G68=0,"n/a",IF(AND(I68/G68&lt;1,I68/G68&gt;-1),I68/G68,"n/a"))</f>
        <v>-1.8716330499276412E-2</v>
      </c>
      <c r="M68" s="52">
        <f>M60+M66</f>
        <v>43001610</v>
      </c>
      <c r="N68" s="53"/>
      <c r="O68" s="52">
        <f>E68-M68</f>
        <v>394679</v>
      </c>
      <c r="Q68" s="40">
        <f>IF(M68=0,"n/a",IF(AND(O68/M68&lt;1,O68/M68&gt;-1),O68/M68,"n/a"))</f>
        <v>9.1782377450518714E-3</v>
      </c>
    </row>
    <row r="69" spans="1:23" ht="12" thickTop="1" x14ac:dyDescent="0.2"/>
    <row r="70" spans="1:23" ht="13.2" x14ac:dyDescent="0.25">
      <c r="A70" s="5" t="s">
        <v>3</v>
      </c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39" activePane="bottomRight" state="frozen"/>
      <selection activeCell="M42" sqref="M42"/>
      <selection pane="topRight" activeCell="M42" sqref="M42"/>
      <selection pane="bottomLeft" activeCell="M42" sqref="M42"/>
      <selection pane="bottomRight" activeCell="D77" sqref="D77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45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44</v>
      </c>
      <c r="P6" s="75"/>
      <c r="Q6" s="75"/>
      <c r="S6" s="70" t="s">
        <v>5</v>
      </c>
      <c r="T6" s="70"/>
      <c r="U6" s="70"/>
      <c r="V6" s="70"/>
      <c r="W6" s="70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11">
        <v>2017</v>
      </c>
      <c r="G8" s="11" t="s">
        <v>8</v>
      </c>
      <c r="I8" s="11" t="s">
        <v>9</v>
      </c>
      <c r="K8" s="12" t="s">
        <v>10</v>
      </c>
      <c r="M8" s="11">
        <f>E8-1</f>
        <v>2016</v>
      </c>
      <c r="O8" s="11" t="s">
        <v>9</v>
      </c>
      <c r="Q8" s="12" t="s">
        <v>10</v>
      </c>
      <c r="S8" s="12">
        <f>E8</f>
        <v>2017</v>
      </c>
      <c r="T8" s="10"/>
      <c r="U8" s="12" t="s">
        <v>8</v>
      </c>
      <c r="V8" s="10"/>
      <c r="W8" s="12">
        <f>M8</f>
        <v>2016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58">
        <v>24233702.43</v>
      </c>
      <c r="F10" s="69"/>
      <c r="G10" s="58">
        <v>28444000</v>
      </c>
      <c r="H10" s="54"/>
      <c r="I10" s="58">
        <f>E10-G10</f>
        <v>-4210297.57</v>
      </c>
      <c r="J10" s="43"/>
      <c r="K10" s="17">
        <f>IF(G10=0,"n/a",IF(AND(I10/G10&lt;1,I10/G10&gt;-1),I10/G10,"n/a"))</f>
        <v>-0.14802058676698074</v>
      </c>
      <c r="M10" s="58">
        <v>25026918.510000002</v>
      </c>
      <c r="N10" s="54"/>
      <c r="O10" s="58">
        <f>E10-M10</f>
        <v>-793216.08000000194</v>
      </c>
      <c r="Q10" s="17">
        <f>IF(M10=0,"n/a",IF(AND(O10/M10&lt;1,O10/M10&gt;-1),O10/M10,"n/a"))</f>
        <v>-3.1694516433697452E-2</v>
      </c>
      <c r="S10" s="18">
        <f>IF(E48=0,"n/a",E10/E48)</f>
        <v>1.4667189450194553</v>
      </c>
      <c r="T10" s="19"/>
      <c r="U10" s="18">
        <f>IF(G48=0,"n/a",G10/G48)</f>
        <v>1.5311406578026592</v>
      </c>
      <c r="V10" s="19"/>
      <c r="W10" s="18">
        <f>IF(M48=0,"n/a",M10/M48)</f>
        <v>1.3880054745061936</v>
      </c>
    </row>
    <row r="11" spans="1:23" x14ac:dyDescent="0.2">
      <c r="C11" s="5" t="s">
        <v>13</v>
      </c>
      <c r="E11" s="56">
        <v>11473596.49</v>
      </c>
      <c r="F11" s="54"/>
      <c r="G11" s="56">
        <v>12203000</v>
      </c>
      <c r="H11" s="54"/>
      <c r="I11" s="56">
        <f>E11-G11</f>
        <v>-729403.50999999978</v>
      </c>
      <c r="K11" s="17">
        <f>IF(G11=0,"n/a",IF(AND(I11/G11&lt;1,I11/G11&gt;-1),I11/G11,"n/a"))</f>
        <v>-5.9772474801278355E-2</v>
      </c>
      <c r="M11" s="56">
        <v>11763196.17</v>
      </c>
      <c r="N11" s="54"/>
      <c r="O11" s="56">
        <f>E11-M11</f>
        <v>-289599.6799999997</v>
      </c>
      <c r="Q11" s="17">
        <f>IF(M11=0,"n/a",IF(AND(O11/M11&lt;1,O11/M11&gt;-1),O11/M11,"n/a"))</f>
        <v>-2.4619132063662567E-2</v>
      </c>
      <c r="S11" s="23">
        <f>IF(E49=0,"n/a",E11/E49)</f>
        <v>1.0211977172927322</v>
      </c>
      <c r="T11" s="19"/>
      <c r="U11" s="23">
        <f>IF(G49=0,"n/a",G11/G49)</f>
        <v>1.0327522004062288</v>
      </c>
      <c r="V11" s="19"/>
      <c r="W11" s="23">
        <f>IF(M49=0,"n/a",M11/M49)</f>
        <v>0.99330395860871878</v>
      </c>
    </row>
    <row r="12" spans="1:23" x14ac:dyDescent="0.2">
      <c r="C12" s="5" t="s">
        <v>14</v>
      </c>
      <c r="E12" s="63">
        <v>1312485.57</v>
      </c>
      <c r="F12" s="54"/>
      <c r="G12" s="63">
        <v>1191000</v>
      </c>
      <c r="H12" s="54"/>
      <c r="I12" s="63">
        <f>E12-G12</f>
        <v>121485.57000000007</v>
      </c>
      <c r="K12" s="26">
        <f>IF(G12=0,"n/a",IF(AND(I12/G12&lt;1,I12/G12&gt;-1),I12/G12,"n/a"))</f>
        <v>0.10200299748110837</v>
      </c>
      <c r="M12" s="63">
        <v>1032587.36</v>
      </c>
      <c r="N12" s="54"/>
      <c r="O12" s="63">
        <f>E12-M12</f>
        <v>279898.21000000008</v>
      </c>
      <c r="Q12" s="26">
        <f>IF(M12=0,"n/a",IF(AND(O12/M12&lt;1,O12/M12&gt;-1),O12/M12,"n/a"))</f>
        <v>0.27106491987273607</v>
      </c>
      <c r="S12" s="27">
        <f>IF(E50=0,"n/a",E12/E50)</f>
        <v>0.74862113593169999</v>
      </c>
      <c r="T12" s="19"/>
      <c r="U12" s="27">
        <f>IF(G50=0,"n/a",G12/G50)</f>
        <v>0.82593619972260746</v>
      </c>
      <c r="V12" s="19"/>
      <c r="W12" s="27">
        <f>IF(M50=0,"n/a",M12/M50)</f>
        <v>0.76679936433440765</v>
      </c>
    </row>
    <row r="13" spans="1:23" ht="6.9" customHeight="1" x14ac:dyDescent="0.2">
      <c r="E13" s="56"/>
      <c r="F13" s="54"/>
      <c r="G13" s="56"/>
      <c r="H13" s="54"/>
      <c r="I13" s="56"/>
      <c r="K13" s="29"/>
      <c r="M13" s="56"/>
      <c r="N13" s="54"/>
      <c r="O13" s="56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56">
        <f>SUM(E10:E12)</f>
        <v>37019784.490000002</v>
      </c>
      <c r="F14" s="54"/>
      <c r="G14" s="56">
        <f>SUM(G10:G12)</f>
        <v>41838000</v>
      </c>
      <c r="H14" s="54"/>
      <c r="I14" s="56">
        <f>E14-G14</f>
        <v>-4818215.5099999979</v>
      </c>
      <c r="K14" s="17">
        <f>IF(G14=0,"n/a",IF(AND(I14/G14&lt;1,I14/G14&gt;-1),I14/G14,"n/a"))</f>
        <v>-0.11516361943687552</v>
      </c>
      <c r="M14" s="56">
        <f>SUM(M10:M12)</f>
        <v>37822702.039999999</v>
      </c>
      <c r="N14" s="54"/>
      <c r="O14" s="56">
        <f>E14-M14</f>
        <v>-802917.54999999702</v>
      </c>
      <c r="Q14" s="17">
        <f>IF(M14=0,"n/a",IF(AND(O14/M14&lt;1,O14/M14&gt;-1),O14/M14,"n/a"))</f>
        <v>-2.1228455575459913E-2</v>
      </c>
      <c r="S14" s="23">
        <f>IF(E52=0,"n/a",E14/E52)</f>
        <v>1.2544391287662833</v>
      </c>
      <c r="T14" s="19"/>
      <c r="U14" s="23">
        <f>IF(G52=0,"n/a",G14/G52)</f>
        <v>1.3142139155018062</v>
      </c>
      <c r="V14" s="19"/>
      <c r="W14" s="23">
        <f>IF(M52=0,"n/a",M14/M52)</f>
        <v>1.2114908921739949</v>
      </c>
    </row>
    <row r="15" spans="1:23" ht="6.9" customHeight="1" x14ac:dyDescent="0.2">
      <c r="E15" s="56"/>
      <c r="F15" s="54"/>
      <c r="G15" s="56"/>
      <c r="H15" s="54"/>
      <c r="I15" s="56"/>
      <c r="K15" s="29"/>
      <c r="M15" s="56"/>
      <c r="N15" s="54"/>
      <c r="O15" s="56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56"/>
      <c r="F16" s="54"/>
      <c r="G16" s="56"/>
      <c r="H16" s="54"/>
      <c r="I16" s="56"/>
      <c r="K16" s="29"/>
      <c r="M16" s="56"/>
      <c r="N16" s="54"/>
      <c r="O16" s="56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56">
        <v>977938.62</v>
      </c>
      <c r="F17" s="54"/>
      <c r="G17" s="56">
        <v>1180000</v>
      </c>
      <c r="H17" s="54"/>
      <c r="I17" s="56">
        <f>E17-G17</f>
        <v>-202061.38</v>
      </c>
      <c r="K17" s="17">
        <f>IF(G17=0,"n/a",IF(AND(I17/G17&lt;1,I17/G17&gt;-1),I17/G17,"n/a"))</f>
        <v>-0.17123845762711865</v>
      </c>
      <c r="M17" s="56">
        <v>948026.06</v>
      </c>
      <c r="N17" s="54"/>
      <c r="O17" s="56">
        <f>E17-M17</f>
        <v>29912.559999999939</v>
      </c>
      <c r="Q17" s="17">
        <f>IF(M17=0,"n/a",IF(AND(O17/M17&lt;1,O17/M17&gt;-1),O17/M17,"n/a"))</f>
        <v>3.1552465973350922E-2</v>
      </c>
      <c r="S17" s="23">
        <f>IF(E55=0,"n/a",E17/E55)</f>
        <v>0.48767769562314212</v>
      </c>
      <c r="T17" s="19"/>
      <c r="U17" s="23">
        <f>IF(G55=0,"n/a",G17/G55)</f>
        <v>0.52467763450422411</v>
      </c>
      <c r="V17" s="19"/>
      <c r="W17" s="23">
        <f>IF(M55=0,"n/a",M17/M55)</f>
        <v>0.51107325127993919</v>
      </c>
    </row>
    <row r="18" spans="2:23" x14ac:dyDescent="0.2">
      <c r="C18" s="5" t="s">
        <v>18</v>
      </c>
      <c r="E18" s="63">
        <v>78151.09</v>
      </c>
      <c r="F18" s="68"/>
      <c r="G18" s="63">
        <v>94000</v>
      </c>
      <c r="H18" s="67"/>
      <c r="I18" s="63">
        <f>E18-G18</f>
        <v>-15848.910000000003</v>
      </c>
      <c r="J18" s="66"/>
      <c r="K18" s="26">
        <f>IF(G18=0,"n/a",IF(AND(I18/G18&lt;1,I18/G18&gt;-1),I18/G18,"n/a"))</f>
        <v>-0.16860542553191493</v>
      </c>
      <c r="L18" s="65"/>
      <c r="M18" s="63">
        <v>187836.96</v>
      </c>
      <c r="N18" s="64"/>
      <c r="O18" s="63">
        <f>E18-M18</f>
        <v>-109685.87</v>
      </c>
      <c r="Q18" s="26">
        <f>IF(M18=0,"n/a",IF(AND(O18/M18&lt;1,O18/M18&gt;-1),O18/M18,"n/a"))</f>
        <v>-0.58394189301189714</v>
      </c>
      <c r="S18" s="27">
        <f>IF(E56=0,"n/a",E18/E56)</f>
        <v>0.51898323206162633</v>
      </c>
      <c r="T18" s="19"/>
      <c r="U18" s="27">
        <f>IF(G56=0,"n/a",G18/G56)</f>
        <v>0.5280898876404494</v>
      </c>
      <c r="V18" s="19"/>
      <c r="W18" s="27">
        <f>IF(M56=0,"n/a",M18/M56)</f>
        <v>0.58445542459581568</v>
      </c>
    </row>
    <row r="19" spans="2:23" ht="6.9" customHeight="1" x14ac:dyDescent="0.2">
      <c r="E19" s="56"/>
      <c r="F19" s="60"/>
      <c r="G19" s="56"/>
      <c r="H19" s="60"/>
      <c r="I19" s="56"/>
      <c r="J19" s="35"/>
      <c r="K19" s="29"/>
      <c r="L19" s="35"/>
      <c r="M19" s="56"/>
      <c r="N19" s="60"/>
      <c r="O19" s="56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63">
        <f>SUM(E17:E18)</f>
        <v>1056089.71</v>
      </c>
      <c r="F20" s="68"/>
      <c r="G20" s="63">
        <f>SUM(G17:G18)</f>
        <v>1274000</v>
      </c>
      <c r="H20" s="67"/>
      <c r="I20" s="63">
        <f>E20-G20</f>
        <v>-217910.29000000004</v>
      </c>
      <c r="J20" s="66"/>
      <c r="K20" s="26">
        <f>IF(G20=0,"n/a",IF(AND(I20/G20&lt;1,I20/G20&gt;-1),I20/G20,"n/a"))</f>
        <v>-0.17104418367346941</v>
      </c>
      <c r="L20" s="65"/>
      <c r="M20" s="63">
        <f>SUM(M17:M18)</f>
        <v>1135863.02</v>
      </c>
      <c r="N20" s="64"/>
      <c r="O20" s="63">
        <f>E20-M20</f>
        <v>-79773.310000000056</v>
      </c>
      <c r="Q20" s="26">
        <f>IF(M20=0,"n/a",IF(AND(O20/M20&lt;1,O20/M20&gt;-1),O20/M20,"n/a"))</f>
        <v>-7.0231452732742422E-2</v>
      </c>
      <c r="S20" s="27">
        <f>IF(E58=0,"n/a",E20/E58)</f>
        <v>0.48986433858624912</v>
      </c>
      <c r="T20" s="19"/>
      <c r="U20" s="27">
        <f>IF(G58=0,"n/a",G20/G58)</f>
        <v>0.52492789451998356</v>
      </c>
      <c r="V20" s="19"/>
      <c r="W20" s="27">
        <f>IF(M58=0,"n/a",M20/M58)</f>
        <v>0.52190976764403296</v>
      </c>
    </row>
    <row r="21" spans="2:23" ht="6.9" customHeight="1" x14ac:dyDescent="0.2">
      <c r="E21" s="56"/>
      <c r="F21" s="60"/>
      <c r="G21" s="56"/>
      <c r="H21" s="60"/>
      <c r="I21" s="56"/>
      <c r="J21" s="35"/>
      <c r="K21" s="29"/>
      <c r="L21" s="35"/>
      <c r="M21" s="56"/>
      <c r="N21" s="60"/>
      <c r="O21" s="56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56">
        <f>E14+E20</f>
        <v>38075874.200000003</v>
      </c>
      <c r="F22" s="60"/>
      <c r="G22" s="56">
        <f>G14+G20</f>
        <v>43112000</v>
      </c>
      <c r="H22" s="60"/>
      <c r="I22" s="56">
        <f>E22-G22</f>
        <v>-5036125.799999997</v>
      </c>
      <c r="J22" s="35"/>
      <c r="K22" s="17">
        <f>IF(G22=0,"n/a",IF(AND(I22/G22&lt;1,I22/G22&gt;-1),I22/G22,"n/a"))</f>
        <v>-0.11681494247541281</v>
      </c>
      <c r="L22" s="35"/>
      <c r="M22" s="56">
        <f>M14+M20</f>
        <v>38958565.060000002</v>
      </c>
      <c r="N22" s="60"/>
      <c r="O22" s="56">
        <f>E22-M22</f>
        <v>-882690.8599999994</v>
      </c>
      <c r="Q22" s="17">
        <f>IF(M22=0,"n/a",IF(AND(O22/M22&lt;1,O22/M22&gt;-1),O22/M22,"n/a"))</f>
        <v>-2.2657170731020741E-2</v>
      </c>
      <c r="S22" s="23">
        <f>IF(E60=0,"n/a",E22/E60)</f>
        <v>1.2023869018846711</v>
      </c>
      <c r="T22" s="19"/>
      <c r="U22" s="23">
        <f>IF(G60=0,"n/a",G22/G60)</f>
        <v>1.2583036600315218</v>
      </c>
      <c r="V22" s="19"/>
      <c r="W22" s="23">
        <f>IF(M60=0,"n/a",M22/M60)</f>
        <v>1.1665525291511885</v>
      </c>
    </row>
    <row r="23" spans="2:23" ht="6.9" customHeight="1" x14ac:dyDescent="0.2">
      <c r="E23" s="56"/>
      <c r="F23" s="60"/>
      <c r="G23" s="56"/>
      <c r="H23" s="60"/>
      <c r="I23" s="56"/>
      <c r="J23" s="35"/>
      <c r="K23" s="29"/>
      <c r="L23" s="35"/>
      <c r="M23" s="56"/>
      <c r="N23" s="60"/>
      <c r="O23" s="56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56"/>
      <c r="F24" s="60"/>
      <c r="G24" s="56"/>
      <c r="H24" s="60"/>
      <c r="I24" s="56"/>
      <c r="J24" s="35"/>
      <c r="K24" s="29"/>
      <c r="L24" s="35"/>
      <c r="M24" s="56"/>
      <c r="N24" s="60"/>
      <c r="O24" s="56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56">
        <v>563800.53</v>
      </c>
      <c r="F25" s="60"/>
      <c r="G25" s="56">
        <v>426000</v>
      </c>
      <c r="H25" s="60"/>
      <c r="I25" s="56">
        <f>E25-G25</f>
        <v>137800.53000000003</v>
      </c>
      <c r="J25" s="35"/>
      <c r="K25" s="17">
        <f>IF(G25=0,"n/a",IF(AND(I25/G25&lt;1,I25/G25&gt;-1),I25/G25,"n/a"))</f>
        <v>0.32347542253521133</v>
      </c>
      <c r="L25" s="35"/>
      <c r="M25" s="56">
        <v>517260.1</v>
      </c>
      <c r="N25" s="60"/>
      <c r="O25" s="56">
        <f>E25-M25</f>
        <v>46540.430000000051</v>
      </c>
      <c r="Q25" s="17">
        <f>IF(M25=0,"n/a",IF(AND(O25/M25&lt;1,O25/M25&gt;-1),O25/M25,"n/a"))</f>
        <v>8.9974908174823565E-2</v>
      </c>
      <c r="S25" s="23">
        <f>IF(E63=0,"n/a",E25/E63)</f>
        <v>0.16141418216080078</v>
      </c>
      <c r="T25" s="19"/>
      <c r="U25" s="23">
        <f>IF(G63=0,"n/a",G25/G63)</f>
        <v>0.10547165139886111</v>
      </c>
      <c r="V25" s="19"/>
      <c r="W25" s="23">
        <f>IF(M63=0,"n/a",M25/M63)</f>
        <v>0.14470202315914504</v>
      </c>
    </row>
    <row r="26" spans="2:23" x14ac:dyDescent="0.2">
      <c r="C26" s="5" t="s">
        <v>23</v>
      </c>
      <c r="E26" s="63">
        <v>1188220.76</v>
      </c>
      <c r="F26" s="68"/>
      <c r="G26" s="63">
        <v>1036000</v>
      </c>
      <c r="H26" s="67"/>
      <c r="I26" s="63">
        <f>E26-G26</f>
        <v>152220.76</v>
      </c>
      <c r="J26" s="66"/>
      <c r="K26" s="26">
        <f>IF(G26=0,"n/a",IF(AND(I26/G26&lt;1,I26/G26&gt;-1),I26/G26,"n/a"))</f>
        <v>0.14693123552123552</v>
      </c>
      <c r="L26" s="65"/>
      <c r="M26" s="63">
        <v>1149387.9099999999</v>
      </c>
      <c r="N26" s="64"/>
      <c r="O26" s="63">
        <f>E26-M26</f>
        <v>38832.850000000093</v>
      </c>
      <c r="Q26" s="26">
        <f>IF(M26=0,"n/a",IF(AND(O26/M26&lt;1,O26/M26&gt;-1),O26/M26,"n/a"))</f>
        <v>3.3785678152817959E-2</v>
      </c>
      <c r="S26" s="27">
        <f>IF(E64=0,"n/a",E26/E64)</f>
        <v>8.3199915639196237E-2</v>
      </c>
      <c r="T26" s="19"/>
      <c r="U26" s="27">
        <f>IF(G64=0,"n/a",G26/G64)</f>
        <v>7.5852979938497586E-2</v>
      </c>
      <c r="V26" s="19"/>
      <c r="W26" s="27">
        <f>IF(M64=0,"n/a",M26/M64)</f>
        <v>8.4395873678299274E-2</v>
      </c>
    </row>
    <row r="27" spans="2:23" ht="6.9" customHeight="1" x14ac:dyDescent="0.2">
      <c r="E27" s="56"/>
      <c r="F27" s="60"/>
      <c r="G27" s="56"/>
      <c r="H27" s="60"/>
      <c r="I27" s="56"/>
      <c r="J27" s="35"/>
      <c r="K27" s="29"/>
      <c r="L27" s="35"/>
      <c r="M27" s="56"/>
      <c r="N27" s="60"/>
      <c r="O27" s="56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63">
        <f>SUM(E25:E26)</f>
        <v>1752021.29</v>
      </c>
      <c r="F28" s="68"/>
      <c r="G28" s="63">
        <f>SUM(G25:G26)</f>
        <v>1462000</v>
      </c>
      <c r="H28" s="67"/>
      <c r="I28" s="63">
        <f>E28-G28</f>
        <v>290021.29000000004</v>
      </c>
      <c r="J28" s="66"/>
      <c r="K28" s="26">
        <f>IF(G28=0,"n/a",IF(AND(I28/G28&lt;1,I28/G28&gt;-1),I28/G28,"n/a"))</f>
        <v>0.19837297537619702</v>
      </c>
      <c r="L28" s="65"/>
      <c r="M28" s="63">
        <f>SUM(M25:M26)</f>
        <v>1666648.0099999998</v>
      </c>
      <c r="N28" s="64"/>
      <c r="O28" s="63">
        <f>E28-M28</f>
        <v>85373.280000000261</v>
      </c>
      <c r="Q28" s="26">
        <f>IF(M28=0,"n/a",IF(AND(O28/M28&lt;1,O28/M28&gt;-1),O28/M28,"n/a"))</f>
        <v>5.1224541407516679E-2</v>
      </c>
      <c r="S28" s="27">
        <f>IF(E66=0,"n/a",E28/E66)</f>
        <v>9.8569953576478977E-2</v>
      </c>
      <c r="T28" s="19"/>
      <c r="U28" s="27">
        <f>IF(G66=0,"n/a",G28/G66)</f>
        <v>8.2612872238232465E-2</v>
      </c>
      <c r="V28" s="19"/>
      <c r="W28" s="27">
        <f>IF(M66=0,"n/a",M28/M66)</f>
        <v>9.6933853478458884E-2</v>
      </c>
    </row>
    <row r="29" spans="2:23" ht="6.9" customHeight="1" x14ac:dyDescent="0.2">
      <c r="E29" s="56"/>
      <c r="F29" s="60"/>
      <c r="G29" s="56"/>
      <c r="H29" s="60"/>
      <c r="I29" s="56"/>
      <c r="J29" s="35"/>
      <c r="K29" s="29"/>
      <c r="L29" s="35"/>
      <c r="M29" s="56"/>
      <c r="N29" s="60"/>
      <c r="O29" s="56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56">
        <f>E22+E28</f>
        <v>39827895.490000002</v>
      </c>
      <c r="F30" s="60"/>
      <c r="G30" s="56">
        <f>G22+G28</f>
        <v>44574000</v>
      </c>
      <c r="H30" s="60"/>
      <c r="I30" s="56">
        <f>E30-G30</f>
        <v>-4746104.5099999979</v>
      </c>
      <c r="J30" s="35"/>
      <c r="K30" s="17">
        <f>IF(G30=0,"n/a",IF(AND(I30/G30&lt;1,I30/G30&gt;-1),I30/G30,"n/a"))</f>
        <v>-0.10647697110423111</v>
      </c>
      <c r="L30" s="35"/>
      <c r="M30" s="56">
        <f>M22+M28</f>
        <v>40625213.07</v>
      </c>
      <c r="N30" s="60"/>
      <c r="O30" s="56">
        <f>E30-M30</f>
        <v>-797317.57999999821</v>
      </c>
      <c r="Q30" s="17">
        <f>IF(M30=0,"n/a",IF(AND(O30/M30&lt;1,O30/M30&gt;-1),O30/M30,"n/a"))</f>
        <v>-1.9626175956939988E-2</v>
      </c>
      <c r="S30" s="18">
        <f>IF(E68=0,"n/a",E30/E68)</f>
        <v>0.80555919603411741</v>
      </c>
      <c r="T30" s="19"/>
      <c r="U30" s="18">
        <f>IF(G68=0,"n/a",G30/G68)</f>
        <v>0.85786870417059602</v>
      </c>
      <c r="V30" s="19"/>
      <c r="W30" s="18">
        <f>IF(M68=0,"n/a",M30/M68)</f>
        <v>0.80302874703305904</v>
      </c>
    </row>
    <row r="31" spans="2:23" ht="6.9" customHeight="1" x14ac:dyDescent="0.2">
      <c r="E31" s="56"/>
      <c r="F31" s="60"/>
      <c r="G31" s="56"/>
      <c r="H31" s="60"/>
      <c r="I31" s="56"/>
      <c r="J31" s="35"/>
      <c r="K31" s="29"/>
      <c r="L31" s="35"/>
      <c r="M31" s="56"/>
      <c r="N31" s="60"/>
      <c r="O31" s="56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56">
        <v>-3498496.61</v>
      </c>
      <c r="F32" s="60"/>
      <c r="G32" s="56">
        <v>-4668000</v>
      </c>
      <c r="H32" s="60"/>
      <c r="I32" s="56">
        <f>E32-G32</f>
        <v>1169503.3900000001</v>
      </c>
      <c r="J32" s="35"/>
      <c r="K32" s="17">
        <f>IF(G32=0,"n/a",IF(AND(I32/G32&lt;1,I32/G32&gt;-1),I32/G32,"n/a"))</f>
        <v>-0.2505362874892888</v>
      </c>
      <c r="L32" s="35"/>
      <c r="M32" s="56">
        <v>264826.58</v>
      </c>
      <c r="N32" s="60"/>
      <c r="O32" s="56">
        <f>E32-M32</f>
        <v>-3763323.19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63">
        <v>1009014.92</v>
      </c>
      <c r="F33" s="68"/>
      <c r="G33" s="63">
        <v>913000</v>
      </c>
      <c r="H33" s="67"/>
      <c r="I33" s="63">
        <f>E33-G33</f>
        <v>96014.920000000042</v>
      </c>
      <c r="J33" s="66"/>
      <c r="K33" s="26">
        <f>IF(G33=0,"n/a",IF(AND(I33/G33&lt;1,I33/G33&gt;-1),I33/G33,"n/a"))</f>
        <v>0.1051642059145674</v>
      </c>
      <c r="L33" s="65"/>
      <c r="M33" s="63">
        <v>940485.13</v>
      </c>
      <c r="N33" s="64"/>
      <c r="O33" s="63">
        <f>E33-M33</f>
        <v>68529.790000000037</v>
      </c>
      <c r="Q33" s="26">
        <f>IF(M33=0,"n/a",IF(AND(O33/M33&lt;1,O33/M33&gt;-1),O33/M33,"n/a"))</f>
        <v>7.2866425862575884E-2</v>
      </c>
    </row>
    <row r="34" spans="1:23" ht="6.9" customHeight="1" x14ac:dyDescent="0.2">
      <c r="E34" s="55"/>
      <c r="F34" s="60"/>
      <c r="G34" s="55"/>
      <c r="H34" s="60"/>
      <c r="I34" s="56"/>
      <c r="J34" s="35"/>
      <c r="K34" s="36"/>
      <c r="L34" s="35"/>
      <c r="M34" s="55"/>
      <c r="N34" s="60"/>
      <c r="O34" s="55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61">
        <f>SUM(E30:E33)</f>
        <v>37338413.800000004</v>
      </c>
      <c r="F35" s="62"/>
      <c r="G35" s="61">
        <f>SUM(G30:G33)</f>
        <v>40819000</v>
      </c>
      <c r="H35" s="60"/>
      <c r="I35" s="61">
        <f>E35-G35</f>
        <v>-3480586.1999999955</v>
      </c>
      <c r="J35" s="35"/>
      <c r="K35" s="40">
        <f>IF(G35=0,"n/a",IF(AND(I35/G35&lt;1,I35/G35&gt;-1),I35/G35,"n/a"))</f>
        <v>-8.5268776795119808E-2</v>
      </c>
      <c r="L35" s="35"/>
      <c r="M35" s="61">
        <f>SUM(M30:M33)</f>
        <v>41830524.780000001</v>
      </c>
      <c r="N35" s="60"/>
      <c r="O35" s="61">
        <f>E35-M35</f>
        <v>-4492110.9799999967</v>
      </c>
      <c r="Q35" s="40">
        <f>IF(M35=0,"n/a",IF(AND(O35/M35&lt;1,O35/M35&gt;-1),O35/M35,"n/a"))</f>
        <v>-0.10738834866704239</v>
      </c>
    </row>
    <row r="36" spans="1:23" ht="12" thickTop="1" x14ac:dyDescent="0.2">
      <c r="E36" s="55"/>
      <c r="F36" s="60"/>
      <c r="G36" s="55"/>
      <c r="H36" s="54"/>
      <c r="I36" s="55"/>
      <c r="M36" s="55"/>
      <c r="N36" s="54"/>
      <c r="O36" s="55"/>
    </row>
    <row r="37" spans="1:23" x14ac:dyDescent="0.2">
      <c r="C37" s="5" t="s">
        <v>29</v>
      </c>
      <c r="E37" s="58">
        <v>1739813.58</v>
      </c>
      <c r="F37" s="58"/>
      <c r="G37" s="58">
        <v>1738520</v>
      </c>
      <c r="H37" s="15"/>
      <c r="I37" s="14"/>
      <c r="J37" s="15"/>
      <c r="K37" s="59"/>
      <c r="L37" s="15"/>
      <c r="M37" s="58">
        <v>1782199.86</v>
      </c>
      <c r="N37" s="54"/>
      <c r="O37" s="55"/>
    </row>
    <row r="38" spans="1:23" x14ac:dyDescent="0.2">
      <c r="C38" s="5" t="s">
        <v>30</v>
      </c>
      <c r="E38" s="56">
        <v>534360.43000000005</v>
      </c>
      <c r="F38" s="55"/>
      <c r="G38" s="56">
        <v>513027</v>
      </c>
      <c r="H38" s="54"/>
      <c r="I38" s="55"/>
      <c r="M38" s="56">
        <v>598799.37</v>
      </c>
      <c r="N38" s="54"/>
      <c r="O38" s="55"/>
    </row>
    <row r="39" spans="1:23" x14ac:dyDescent="0.2">
      <c r="C39" s="5" t="s">
        <v>31</v>
      </c>
      <c r="E39" s="56">
        <v>203797.79</v>
      </c>
      <c r="F39" s="54"/>
      <c r="G39" s="56"/>
      <c r="H39" s="54"/>
      <c r="I39" s="55"/>
      <c r="M39" s="56">
        <v>238238.43</v>
      </c>
      <c r="N39" s="54"/>
      <c r="O39" s="55"/>
    </row>
    <row r="40" spans="1:23" x14ac:dyDescent="0.2">
      <c r="C40" s="5" t="s">
        <v>32</v>
      </c>
      <c r="E40" s="56">
        <v>-94803.04</v>
      </c>
      <c r="F40" s="54"/>
      <c r="G40" s="56">
        <v>-117371</v>
      </c>
      <c r="H40" s="54"/>
      <c r="I40" s="55"/>
      <c r="M40" s="56">
        <v>-114683.7</v>
      </c>
      <c r="N40" s="54"/>
      <c r="O40" s="55"/>
    </row>
    <row r="41" spans="1:23" x14ac:dyDescent="0.2">
      <c r="C41" s="5" t="s">
        <v>33</v>
      </c>
      <c r="E41" s="56">
        <v>839259.74</v>
      </c>
      <c r="F41" s="54"/>
      <c r="G41" s="56">
        <v>751804</v>
      </c>
      <c r="H41" s="54"/>
      <c r="I41" s="55"/>
      <c r="K41" s="20"/>
      <c r="M41" s="56">
        <v>933869.68</v>
      </c>
      <c r="N41" s="54"/>
      <c r="O41" s="55"/>
    </row>
    <row r="42" spans="1:23" x14ac:dyDescent="0.2">
      <c r="C42" s="5" t="s">
        <v>34</v>
      </c>
      <c r="E42" s="56">
        <v>-58783.03</v>
      </c>
      <c r="F42" s="54"/>
      <c r="G42" s="57"/>
      <c r="H42" s="54"/>
      <c r="I42" s="55"/>
      <c r="K42" s="20"/>
      <c r="M42" s="56">
        <v>-62122.95</v>
      </c>
      <c r="N42" s="54"/>
      <c r="O42" s="55"/>
    </row>
    <row r="43" spans="1:23" x14ac:dyDescent="0.2">
      <c r="C43" s="5" t="s">
        <v>35</v>
      </c>
      <c r="E43" s="56">
        <v>2624525.58</v>
      </c>
      <c r="F43" s="54"/>
      <c r="G43" s="57"/>
      <c r="H43" s="54"/>
      <c r="I43" s="55"/>
      <c r="K43" s="20"/>
      <c r="M43" s="56">
        <v>2042707.59</v>
      </c>
      <c r="N43" s="54"/>
      <c r="O43" s="55"/>
    </row>
    <row r="44" spans="1:23" x14ac:dyDescent="0.2">
      <c r="C44" s="5" t="s">
        <v>36</v>
      </c>
      <c r="E44" s="56">
        <v>451376.3</v>
      </c>
      <c r="F44" s="54"/>
      <c r="G44" s="56"/>
      <c r="H44" s="54"/>
      <c r="I44" s="55"/>
      <c r="K44" s="20"/>
      <c r="M44" s="56">
        <v>275207.82</v>
      </c>
      <c r="N44" s="54"/>
      <c r="O44" s="55"/>
    </row>
    <row r="45" spans="1:23" x14ac:dyDescent="0.2">
      <c r="E45" s="49"/>
      <c r="F45" s="54"/>
      <c r="G45" s="54"/>
      <c r="H45" s="54"/>
      <c r="I45" s="54"/>
      <c r="M45" s="54"/>
      <c r="N45" s="54"/>
      <c r="O45" s="54"/>
    </row>
    <row r="46" spans="1:23" ht="13.2" x14ac:dyDescent="0.25">
      <c r="A46" s="3" t="s">
        <v>37</v>
      </c>
      <c r="E46" s="49"/>
      <c r="F46" s="54"/>
      <c r="G46" s="54"/>
      <c r="H46" s="54"/>
      <c r="I46" s="54"/>
      <c r="M46" s="54"/>
      <c r="N46" s="54"/>
      <c r="O46" s="54"/>
    </row>
    <row r="47" spans="1:23" ht="12" x14ac:dyDescent="0.25">
      <c r="B47" s="13" t="s">
        <v>38</v>
      </c>
      <c r="E47" s="49"/>
      <c r="F47" s="54"/>
      <c r="G47" s="54"/>
      <c r="H47" s="54"/>
      <c r="I47" s="54"/>
      <c r="M47" s="54"/>
      <c r="N47" s="54"/>
      <c r="O47" s="54"/>
    </row>
    <row r="48" spans="1:23" x14ac:dyDescent="0.2">
      <c r="C48" s="5" t="s">
        <v>12</v>
      </c>
      <c r="E48" s="49">
        <v>16522390</v>
      </c>
      <c r="F48" s="54"/>
      <c r="G48" s="49">
        <v>18577000</v>
      </c>
      <c r="H48" s="53"/>
      <c r="I48" s="49">
        <f>E48-G48</f>
        <v>-2054610</v>
      </c>
      <c r="K48" s="17">
        <f>IF(G48=0,"n/a",IF(AND(I48/G48&lt;1,I48/G48&gt;-1),I48/G48,"n/a"))</f>
        <v>-0.11059966625396997</v>
      </c>
      <c r="M48" s="49">
        <v>18030850</v>
      </c>
      <c r="N48" s="53"/>
      <c r="O48" s="49">
        <f>E48-M48</f>
        <v>-1508460</v>
      </c>
      <c r="Q48" s="17">
        <f>IF(M48=0,"n/a",IF(AND(O48/M48&lt;1,O48/M48&gt;-1),O48/M48,"n/a"))</f>
        <v>-8.3659949475482304E-2</v>
      </c>
    </row>
    <row r="49" spans="2:23" x14ac:dyDescent="0.2">
      <c r="C49" s="5" t="s">
        <v>13</v>
      </c>
      <c r="E49" s="49">
        <v>11235431</v>
      </c>
      <c r="F49" s="54"/>
      <c r="G49" s="49">
        <v>11816000</v>
      </c>
      <c r="H49" s="53"/>
      <c r="I49" s="49">
        <f>E49-G49</f>
        <v>-580569</v>
      </c>
      <c r="K49" s="17">
        <f>IF(G49=0,"n/a",IF(AND(I49/G49&lt;1,I49/G49&gt;-1),I49/G49,"n/a"))</f>
        <v>-4.9134140148950574E-2</v>
      </c>
      <c r="M49" s="49">
        <v>11842494</v>
      </c>
      <c r="N49" s="53"/>
      <c r="O49" s="49">
        <f>E49-M49</f>
        <v>-607063</v>
      </c>
      <c r="Q49" s="17">
        <f>IF(M49=0,"n/a",IF(AND(O49/M49&lt;1,O49/M49&gt;-1),O49/M49,"n/a"))</f>
        <v>-5.1261415036393518E-2</v>
      </c>
    </row>
    <row r="50" spans="2:23" x14ac:dyDescent="0.2">
      <c r="C50" s="5" t="s">
        <v>14</v>
      </c>
      <c r="E50" s="51">
        <v>1753204</v>
      </c>
      <c r="F50" s="54"/>
      <c r="G50" s="51">
        <v>1442000</v>
      </c>
      <c r="H50" s="53"/>
      <c r="I50" s="51">
        <f>E50-G50</f>
        <v>311204</v>
      </c>
      <c r="K50" s="26">
        <f>IF(G50=0,"n/a",IF(AND(I50/G50&lt;1,I50/G50&gt;-1),I50/G50,"n/a"))</f>
        <v>0.21581414701803051</v>
      </c>
      <c r="M50" s="51">
        <v>1346620</v>
      </c>
      <c r="N50" s="53"/>
      <c r="O50" s="51">
        <f>E50-M50</f>
        <v>406584</v>
      </c>
      <c r="Q50" s="26">
        <f>IF(M50=0,"n/a",IF(AND(O50/M50&lt;1,O50/M50&gt;-1),O50/M50,"n/a"))</f>
        <v>0.30192927477684872</v>
      </c>
    </row>
    <row r="51" spans="2:23" ht="6.9" customHeight="1" x14ac:dyDescent="0.2">
      <c r="E51" s="49"/>
      <c r="F51" s="54"/>
      <c r="G51" s="49"/>
      <c r="H51" s="54"/>
      <c r="I51" s="49"/>
      <c r="K51" s="29"/>
      <c r="M51" s="49"/>
      <c r="N51" s="54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29511025</v>
      </c>
      <c r="F52" s="54"/>
      <c r="G52" s="49">
        <f>SUM(G48:G50)</f>
        <v>31835000</v>
      </c>
      <c r="H52" s="53"/>
      <c r="I52" s="49">
        <f>E52-G52</f>
        <v>-2323975</v>
      </c>
      <c r="K52" s="17">
        <f>IF(G52=0,"n/a",IF(AND(I52/G52&lt;1,I52/G52&gt;-1),I52/G52,"n/a"))</f>
        <v>-7.3000628239359197E-2</v>
      </c>
      <c r="M52" s="49">
        <f>SUM(M48:M50)</f>
        <v>31219964</v>
      </c>
      <c r="N52" s="53"/>
      <c r="O52" s="49">
        <f>E52-M52</f>
        <v>-1708939</v>
      </c>
      <c r="Q52" s="17">
        <f>IF(M52=0,"n/a",IF(AND(O52/M52&lt;1,O52/M52&gt;-1),O52/M52,"n/a"))</f>
        <v>-5.4738660172702312E-2</v>
      </c>
    </row>
    <row r="53" spans="2:23" ht="6.9" customHeight="1" x14ac:dyDescent="0.2">
      <c r="E53" s="49"/>
      <c r="F53" s="54"/>
      <c r="G53" s="49"/>
      <c r="H53" s="54"/>
      <c r="I53" s="49"/>
      <c r="K53" s="29"/>
      <c r="M53" s="49"/>
      <c r="N53" s="54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F54" s="54"/>
      <c r="G54" s="49"/>
      <c r="H54" s="53"/>
      <c r="I54" s="49"/>
      <c r="K54" s="29"/>
      <c r="M54" s="49"/>
      <c r="N54" s="53"/>
      <c r="O54" s="49"/>
      <c r="Q54" s="29"/>
    </row>
    <row r="55" spans="2:23" x14ac:dyDescent="0.2">
      <c r="C55" s="5" t="s">
        <v>17</v>
      </c>
      <c r="E55" s="49">
        <v>2005297</v>
      </c>
      <c r="F55" s="54"/>
      <c r="G55" s="49">
        <v>2249000</v>
      </c>
      <c r="H55" s="53"/>
      <c r="I55" s="49">
        <f>E55-G55</f>
        <v>-243703</v>
      </c>
      <c r="K55" s="17">
        <f>IF(G55=0,"n/a",IF(AND(I55/G55&lt;1,I55/G55&gt;-1),I55/G55,"n/a"))</f>
        <v>-0.10836060471320587</v>
      </c>
      <c r="M55" s="49">
        <v>1854971</v>
      </c>
      <c r="N55" s="53"/>
      <c r="O55" s="49">
        <f>E55-M55</f>
        <v>150326</v>
      </c>
      <c r="Q55" s="17">
        <f>IF(M55=0,"n/a",IF(AND(O55/M55&lt;1,O55/M55&gt;-1),O55/M55,"n/a"))</f>
        <v>8.1039541858066777E-2</v>
      </c>
    </row>
    <row r="56" spans="2:23" x14ac:dyDescent="0.2">
      <c r="C56" s="5" t="s">
        <v>18</v>
      </c>
      <c r="E56" s="51">
        <v>150585</v>
      </c>
      <c r="F56" s="54"/>
      <c r="G56" s="51">
        <v>178000</v>
      </c>
      <c r="H56" s="53"/>
      <c r="I56" s="51">
        <f>E56-G56</f>
        <v>-27415</v>
      </c>
      <c r="K56" s="26">
        <f>IF(G56=0,"n/a",IF(AND(I56/G56&lt;1,I56/G56&gt;-1),I56/G56,"n/a"))</f>
        <v>-0.15401685393258427</v>
      </c>
      <c r="M56" s="51">
        <v>321388</v>
      </c>
      <c r="N56" s="53"/>
      <c r="O56" s="51">
        <f>E56-M56</f>
        <v>-170803</v>
      </c>
      <c r="Q56" s="26">
        <f>IF(M56=0,"n/a",IF(AND(O56/M56&lt;1,O56/M56&gt;-1),O56/M56,"n/a"))</f>
        <v>-0.53145419244029024</v>
      </c>
    </row>
    <row r="57" spans="2:23" ht="6.9" customHeight="1" x14ac:dyDescent="0.2">
      <c r="E57" s="49"/>
      <c r="F57" s="54"/>
      <c r="G57" s="49"/>
      <c r="H57" s="54"/>
      <c r="I57" s="49"/>
      <c r="K57" s="29"/>
      <c r="M57" s="49"/>
      <c r="N57" s="54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2155882</v>
      </c>
      <c r="F58" s="54"/>
      <c r="G58" s="51">
        <f>SUM(G55:G56)</f>
        <v>2427000</v>
      </c>
      <c r="H58" s="53"/>
      <c r="I58" s="51">
        <f>E58-G58</f>
        <v>-271118</v>
      </c>
      <c r="K58" s="26">
        <f>IF(G58=0,"n/a",IF(AND(I58/G58&lt;1,I58/G58&gt;-1),I58/G58,"n/a"))</f>
        <v>-0.1117091058920478</v>
      </c>
      <c r="M58" s="51">
        <f>SUM(M55:M56)</f>
        <v>2176359</v>
      </c>
      <c r="N58" s="53"/>
      <c r="O58" s="51">
        <f>E58-M58</f>
        <v>-20477</v>
      </c>
      <c r="Q58" s="26">
        <f>IF(M58=0,"n/a",IF(AND(O58/M58&lt;1,O58/M58&gt;-1),O58/M58,"n/a"))</f>
        <v>-9.408833744800376E-3</v>
      </c>
    </row>
    <row r="59" spans="2:23" ht="6.9" customHeight="1" x14ac:dyDescent="0.2">
      <c r="E59" s="49"/>
      <c r="F59" s="54"/>
      <c r="G59" s="49"/>
      <c r="H59" s="54"/>
      <c r="I59" s="49"/>
      <c r="K59" s="29"/>
      <c r="M59" s="49"/>
      <c r="N59" s="54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31666907</v>
      </c>
      <c r="F60" s="54"/>
      <c r="G60" s="49">
        <f>G52+G58</f>
        <v>34262000</v>
      </c>
      <c r="H60" s="53"/>
      <c r="I60" s="49">
        <f>E60-G60</f>
        <v>-2595093</v>
      </c>
      <c r="K60" s="17">
        <f>IF(G60=0,"n/a",IF(AND(I60/G60&lt;1,I60/G60&gt;-1),I60/G60,"n/a"))</f>
        <v>-7.5742601132449947E-2</v>
      </c>
      <c r="M60" s="49">
        <f>M52+M58</f>
        <v>33396323</v>
      </c>
      <c r="N60" s="53"/>
      <c r="O60" s="49">
        <f>E60-M60</f>
        <v>-1729416</v>
      </c>
      <c r="Q60" s="17">
        <f>IF(M60=0,"n/a",IF(AND(O60/M60&lt;1,O60/M60&gt;-1),O60/M60,"n/a"))</f>
        <v>-5.1784623115544784E-2</v>
      </c>
    </row>
    <row r="61" spans="2:23" ht="6.9" customHeight="1" x14ac:dyDescent="0.2">
      <c r="E61" s="49"/>
      <c r="F61" s="54"/>
      <c r="G61" s="49"/>
      <c r="H61" s="54"/>
      <c r="I61" s="49"/>
      <c r="K61" s="29"/>
      <c r="M61" s="49"/>
      <c r="N61" s="54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F62" s="54"/>
      <c r="G62" s="49"/>
      <c r="H62" s="53"/>
      <c r="I62" s="49"/>
      <c r="K62" s="29"/>
      <c r="M62" s="49"/>
      <c r="N62" s="53"/>
      <c r="O62" s="49"/>
      <c r="Q62" s="29"/>
    </row>
    <row r="63" spans="2:23" x14ac:dyDescent="0.2">
      <c r="C63" s="5" t="s">
        <v>22</v>
      </c>
      <c r="E63" s="49">
        <v>3492881</v>
      </c>
      <c r="F63" s="54"/>
      <c r="G63" s="49">
        <v>4039000</v>
      </c>
      <c r="H63" s="53"/>
      <c r="I63" s="49">
        <f>E63-G63</f>
        <v>-546119</v>
      </c>
      <c r="K63" s="17">
        <f>IF(G63=0,"n/a",IF(AND(I63/G63&lt;1,I63/G63&gt;-1),I63/G63,"n/a"))</f>
        <v>-0.13521143847487002</v>
      </c>
      <c r="M63" s="49">
        <v>3574657</v>
      </c>
      <c r="N63" s="53"/>
      <c r="O63" s="49">
        <f>E63-M63</f>
        <v>-81776</v>
      </c>
      <c r="Q63" s="17">
        <f>IF(M63=0,"n/a",IF(AND(O63/M63&lt;1,O63/M63&gt;-1),O63/M63,"n/a"))</f>
        <v>-2.2876600468240728E-2</v>
      </c>
    </row>
    <row r="64" spans="2:23" x14ac:dyDescent="0.2">
      <c r="C64" s="5" t="s">
        <v>23</v>
      </c>
      <c r="E64" s="51">
        <v>14281514</v>
      </c>
      <c r="F64" s="54"/>
      <c r="G64" s="51">
        <v>13658000</v>
      </c>
      <c r="H64" s="53"/>
      <c r="I64" s="51">
        <f>E64-G64</f>
        <v>623514</v>
      </c>
      <c r="K64" s="26">
        <f>IF(G64=0,"n/a",IF(AND(I64/G64&lt;1,I64/G64&gt;-1),I64/G64,"n/a"))</f>
        <v>4.5651925611363303E-2</v>
      </c>
      <c r="M64" s="51">
        <v>13619006</v>
      </c>
      <c r="N64" s="53"/>
      <c r="O64" s="51">
        <f>E64-M64</f>
        <v>662508</v>
      </c>
      <c r="Q64" s="26">
        <f>IF(M64=0,"n/a",IF(AND(O64/M64&lt;1,O64/M64&gt;-1),O64/M64,"n/a"))</f>
        <v>4.8645840966660858E-2</v>
      </c>
    </row>
    <row r="65" spans="1:23" ht="6.9" customHeight="1" x14ac:dyDescent="0.2">
      <c r="E65" s="49"/>
      <c r="F65" s="54"/>
      <c r="G65" s="49"/>
      <c r="H65" s="54"/>
      <c r="I65" s="49"/>
      <c r="K65" s="29"/>
      <c r="M65" s="49"/>
      <c r="N65" s="54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17774395</v>
      </c>
      <c r="F66" s="54"/>
      <c r="G66" s="51">
        <f>SUM(G63:G64)</f>
        <v>17697000</v>
      </c>
      <c r="H66" s="53"/>
      <c r="I66" s="51">
        <f>E66-G66</f>
        <v>77395</v>
      </c>
      <c r="K66" s="26">
        <f>IF(G66=0,"n/a",IF(AND(I66/G66&lt;1,I66/G66&gt;-1),I66/G66,"n/a"))</f>
        <v>4.3733401141436406E-3</v>
      </c>
      <c r="M66" s="51">
        <f>SUM(M63:M64)</f>
        <v>17193663</v>
      </c>
      <c r="N66" s="53"/>
      <c r="O66" s="51">
        <f>E66-M66</f>
        <v>580732</v>
      </c>
      <c r="Q66" s="26">
        <f>IF(M66=0,"n/a",IF(AND(O66/M66&lt;1,O66/M66&gt;-1),O66/M66,"n/a"))</f>
        <v>3.3775932446739244E-2</v>
      </c>
    </row>
    <row r="67" spans="1:23" ht="6.9" customHeight="1" x14ac:dyDescent="0.2">
      <c r="E67" s="49"/>
      <c r="F67" s="54"/>
      <c r="G67" s="49"/>
      <c r="H67" s="54"/>
      <c r="I67" s="49"/>
      <c r="K67" s="29"/>
      <c r="M67" s="49"/>
      <c r="N67" s="54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49441302</v>
      </c>
      <c r="F68" s="54"/>
      <c r="G68" s="52">
        <f>G60+G66</f>
        <v>51959000</v>
      </c>
      <c r="H68" s="53"/>
      <c r="I68" s="52">
        <f>E68-G68</f>
        <v>-2517698</v>
      </c>
      <c r="K68" s="40">
        <f>IF(G68=0,"n/a",IF(AND(I68/G68&lt;1,I68/G68&gt;-1),I68/G68,"n/a"))</f>
        <v>-4.8455474508747279E-2</v>
      </c>
      <c r="M68" s="52">
        <f>M60+M66</f>
        <v>50589986</v>
      </c>
      <c r="N68" s="53"/>
      <c r="O68" s="52">
        <f>E68-M68</f>
        <v>-1148684</v>
      </c>
      <c r="Q68" s="40">
        <f>IF(M68=0,"n/a",IF(AND(O68/M68&lt;1,O68/M68&gt;-1),O68/M68,"n/a"))</f>
        <v>-2.2705758408393312E-2</v>
      </c>
    </row>
    <row r="69" spans="1:23" ht="12" thickTop="1" x14ac:dyDescent="0.2"/>
    <row r="70" spans="1:23" ht="13.2" x14ac:dyDescent="0.25">
      <c r="A70" s="5" t="s">
        <v>3</v>
      </c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43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C70" sqref="C70:T70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hidden="1" customWidth="1"/>
    <col min="8" max="8" width="0.88671875" style="5" hidden="1" customWidth="1"/>
    <col min="9" max="9" width="16.6640625" style="5" hidden="1" customWidth="1"/>
    <col min="10" max="10" width="0.88671875" style="5" hidden="1" customWidth="1"/>
    <col min="11" max="11" width="7.6640625" style="6" hidden="1" customWidth="1"/>
    <col min="12" max="12" width="0.88671875" style="5" hidden="1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10.6640625" style="6" customWidth="1"/>
    <col min="20" max="20" width="0.88671875" style="6" customWidth="1"/>
    <col min="21" max="21" width="7.6640625" style="6" hidden="1" customWidth="1"/>
    <col min="22" max="22" width="0.88671875" style="6" hidden="1" customWidth="1"/>
    <col min="23" max="23" width="10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43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44</v>
      </c>
      <c r="P6" s="75"/>
      <c r="Q6" s="75"/>
      <c r="S6" s="70" t="s">
        <v>5</v>
      </c>
      <c r="T6" s="70"/>
      <c r="U6" s="70"/>
      <c r="V6" s="70"/>
      <c r="W6" s="70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11">
        <v>2017</v>
      </c>
      <c r="G8" s="11" t="s">
        <v>8</v>
      </c>
      <c r="I8" s="11" t="s">
        <v>9</v>
      </c>
      <c r="K8" s="12" t="s">
        <v>10</v>
      </c>
      <c r="M8" s="11">
        <v>2016</v>
      </c>
      <c r="O8" s="11" t="s">
        <v>9</v>
      </c>
      <c r="Q8" s="12" t="s">
        <v>10</v>
      </c>
      <c r="S8" s="11">
        <v>2017</v>
      </c>
      <c r="T8" s="10"/>
      <c r="U8" s="12" t="s">
        <v>8</v>
      </c>
      <c r="V8" s="10"/>
      <c r="W8" s="11">
        <v>2016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14">
        <v>670370006.42999995</v>
      </c>
      <c r="F10" s="15"/>
      <c r="G10" s="14">
        <v>755787000</v>
      </c>
      <c r="H10" s="15"/>
      <c r="I10" s="14">
        <f>E10-G10</f>
        <v>-85416993.570000052</v>
      </c>
      <c r="J10" s="15"/>
      <c r="K10" s="16">
        <f>IF(G10=0,"n/a",IF(AND(I10/G10&lt;1,I10/G10&gt;-1),I10/G10,"n/a"))</f>
        <v>-0.11301728340127583</v>
      </c>
      <c r="L10" s="15"/>
      <c r="M10" s="14">
        <v>575792986.84000003</v>
      </c>
      <c r="N10" s="15"/>
      <c r="O10" s="14">
        <f>E10-M10</f>
        <v>94577019.589999914</v>
      </c>
      <c r="Q10" s="17">
        <f>IF(M10=0,"n/a",IF(AND(O10/M10&lt;1,O10/M10&gt;-1),O10/M10,"n/a"))</f>
        <v>0.1642552475483359</v>
      </c>
      <c r="S10" s="18">
        <f>IF(E48=0,"n/a",E10/E48)</f>
        <v>1.111880435338314</v>
      </c>
      <c r="T10" s="19"/>
      <c r="U10" s="18" t="str">
        <f>IF(G48=0,"n/a",G10/G48)</f>
        <v>n/a</v>
      </c>
      <c r="V10" s="19"/>
      <c r="W10" s="18">
        <f>IF(M48=0,"n/a",M10/M48)</f>
        <v>1.1073891193570398</v>
      </c>
    </row>
    <row r="11" spans="1:23" x14ac:dyDescent="0.2">
      <c r="C11" s="5" t="s">
        <v>13</v>
      </c>
      <c r="E11" s="20">
        <v>244826777.84999999</v>
      </c>
      <c r="F11" s="21"/>
      <c r="G11" s="20">
        <v>268446000</v>
      </c>
      <c r="H11" s="21"/>
      <c r="I11" s="20">
        <f>E11-G11</f>
        <v>-23619222.150000006</v>
      </c>
      <c r="J11" s="21"/>
      <c r="K11" s="22">
        <f>IF(G11=0,"n/a",IF(AND(I11/G11&lt;1,I11/G11&gt;-1),I11/G11,"n/a"))</f>
        <v>-8.7985003129120956E-2</v>
      </c>
      <c r="L11" s="21"/>
      <c r="M11" s="20">
        <v>219295367.72999999</v>
      </c>
      <c r="N11" s="21"/>
      <c r="O11" s="20">
        <f>E11-M11</f>
        <v>25531410.120000005</v>
      </c>
      <c r="Q11" s="17">
        <f>IF(M11=0,"n/a",IF(AND(O11/M11&lt;1,O11/M11&gt;-1),O11/M11,"n/a"))</f>
        <v>0.11642475800690277</v>
      </c>
      <c r="S11" s="23">
        <f>IF(E49=0,"n/a",E11/E49)</f>
        <v>0.91035192579670388</v>
      </c>
      <c r="T11" s="19"/>
      <c r="U11" s="23" t="str">
        <f>IF(G49=0,"n/a",G11/G49)</f>
        <v>n/a</v>
      </c>
      <c r="V11" s="19"/>
      <c r="W11" s="23">
        <f>IF(M49=0,"n/a",M11/M49)</f>
        <v>0.91430154685536891</v>
      </c>
    </row>
    <row r="12" spans="1:23" x14ac:dyDescent="0.2">
      <c r="C12" s="5" t="s">
        <v>14</v>
      </c>
      <c r="E12" s="24">
        <v>19963769.890000001</v>
      </c>
      <c r="F12" s="21"/>
      <c r="G12" s="24">
        <v>23178000</v>
      </c>
      <c r="H12" s="21"/>
      <c r="I12" s="24">
        <f>E12-G12</f>
        <v>-3214230.1099999994</v>
      </c>
      <c r="J12" s="21"/>
      <c r="K12" s="25">
        <f>IF(G12=0,"n/a",IF(AND(I12/G12&lt;1,I12/G12&gt;-1),I12/G12,"n/a"))</f>
        <v>-0.1386759043058072</v>
      </c>
      <c r="L12" s="21"/>
      <c r="M12" s="24">
        <v>18632603.219999999</v>
      </c>
      <c r="N12" s="21"/>
      <c r="O12" s="24">
        <f>E12-M12</f>
        <v>1331166.6700000018</v>
      </c>
      <c r="Q12" s="26">
        <f>IF(M12=0,"n/a",IF(AND(O12/M12&lt;1,O12/M12&gt;-1),O12/M12,"n/a"))</f>
        <v>7.1442871094423585E-2</v>
      </c>
      <c r="S12" s="27">
        <f>IF(E50=0,"n/a",E12/E50)</f>
        <v>0.7918397635622666</v>
      </c>
      <c r="T12" s="19"/>
      <c r="U12" s="27" t="str">
        <f>IF(G50=0,"n/a",G12/G50)</f>
        <v>n/a</v>
      </c>
      <c r="V12" s="19"/>
      <c r="W12" s="27">
        <f>IF(M50=0,"n/a",M12/M50)</f>
        <v>0.78589726278128857</v>
      </c>
    </row>
    <row r="13" spans="1:23" ht="6.9" customHeight="1" x14ac:dyDescent="0.2">
      <c r="E13" s="20"/>
      <c r="F13" s="21"/>
      <c r="G13" s="20"/>
      <c r="H13" s="21"/>
      <c r="I13" s="20"/>
      <c r="J13" s="21"/>
      <c r="K13" s="28"/>
      <c r="L13" s="21"/>
      <c r="M13" s="20"/>
      <c r="N13" s="21"/>
      <c r="O13" s="20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20">
        <f>SUM(E10:E12)</f>
        <v>935160554.16999996</v>
      </c>
      <c r="F14" s="21"/>
      <c r="G14" s="20">
        <f>SUM(G10:G12)</f>
        <v>1047411000</v>
      </c>
      <c r="H14" s="21"/>
      <c r="I14" s="20">
        <f>E14-G14</f>
        <v>-112250445.83000004</v>
      </c>
      <c r="J14" s="21"/>
      <c r="K14" s="22">
        <f>IF(G14=0,"n/a",IF(AND(I14/G14&lt;1,I14/G14&gt;-1),I14/G14,"n/a"))</f>
        <v>-0.10716943571339239</v>
      </c>
      <c r="L14" s="21"/>
      <c r="M14" s="20">
        <f>SUM(M10:M12)</f>
        <v>813720957.79000008</v>
      </c>
      <c r="N14" s="21"/>
      <c r="O14" s="20">
        <f>E14-M14</f>
        <v>121439596.37999988</v>
      </c>
      <c r="Q14" s="17">
        <f>IF(M14=0,"n/a",IF(AND(O14/M14&lt;1,O14/M14&gt;-1),O14/M14,"n/a"))</f>
        <v>0.14923985331509704</v>
      </c>
      <c r="S14" s="23">
        <f>IF(E52=0,"n/a",E14/E52)</f>
        <v>1.0424682284429874</v>
      </c>
      <c r="T14" s="19"/>
      <c r="U14" s="23" t="str">
        <f>IF(G52=0,"n/a",G14/G52)</f>
        <v>n/a</v>
      </c>
      <c r="V14" s="19"/>
      <c r="W14" s="23">
        <f>IF(M52=0,"n/a",M14/M52)</f>
        <v>1.0385528015138799</v>
      </c>
    </row>
    <row r="15" spans="1:23" ht="6.9" customHeight="1" x14ac:dyDescent="0.2">
      <c r="E15" s="20"/>
      <c r="F15" s="21"/>
      <c r="G15" s="20"/>
      <c r="H15" s="21"/>
      <c r="I15" s="20"/>
      <c r="J15" s="21"/>
      <c r="K15" s="28"/>
      <c r="L15" s="21"/>
      <c r="M15" s="20"/>
      <c r="N15" s="21"/>
      <c r="O15" s="20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20"/>
      <c r="F16" s="21"/>
      <c r="G16" s="20"/>
      <c r="H16" s="21"/>
      <c r="I16" s="20"/>
      <c r="J16" s="21"/>
      <c r="K16" s="28"/>
      <c r="L16" s="21"/>
      <c r="M16" s="20"/>
      <c r="N16" s="21"/>
      <c r="O16" s="20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20">
        <v>23449297.100000001</v>
      </c>
      <c r="F17" s="21"/>
      <c r="G17" s="20">
        <v>24611000</v>
      </c>
      <c r="H17" s="21"/>
      <c r="I17" s="20">
        <f>E17-G17</f>
        <v>-1161702.8999999985</v>
      </c>
      <c r="J17" s="21"/>
      <c r="K17" s="22">
        <f>IF(G17=0,"n/a",IF(AND(I17/G17&lt;1,I17/G17&gt;-1),I17/G17,"n/a"))</f>
        <v>-4.7202588273536163E-2</v>
      </c>
      <c r="L17" s="21"/>
      <c r="M17" s="20">
        <v>22155202.190000001</v>
      </c>
      <c r="N17" s="21"/>
      <c r="O17" s="20">
        <f>E17-M17</f>
        <v>1294094.9100000001</v>
      </c>
      <c r="Q17" s="17">
        <f>IF(M17=0,"n/a",IF(AND(O17/M17&lt;1,O17/M17&gt;-1),O17/M17,"n/a"))</f>
        <v>5.8410431053710014E-2</v>
      </c>
      <c r="S17" s="23">
        <f>IF(E55=0,"n/a",E17/E55)</f>
        <v>0.49504904658084603</v>
      </c>
      <c r="T17" s="19"/>
      <c r="U17" s="23">
        <f>IF(G55=0,"n/a",G17/G55)</f>
        <v>2.7399197094756623E-2</v>
      </c>
      <c r="V17" s="19"/>
      <c r="W17" s="23">
        <f>IF(M55=0,"n/a",M17/M55)</f>
        <v>0.51366985044008739</v>
      </c>
    </row>
    <row r="18" spans="2:23" x14ac:dyDescent="0.2">
      <c r="C18" s="5" t="s">
        <v>18</v>
      </c>
      <c r="E18" s="24">
        <v>1195750.6299999999</v>
      </c>
      <c r="F18" s="30"/>
      <c r="G18" s="24">
        <v>1378000</v>
      </c>
      <c r="H18" s="31"/>
      <c r="I18" s="24">
        <f>E18-G18</f>
        <v>-182249.37000000011</v>
      </c>
      <c r="J18" s="30"/>
      <c r="K18" s="25">
        <f>IF(G18=0,"n/a",IF(AND(I18/G18&lt;1,I18/G18&gt;-1),I18/G18,"n/a"))</f>
        <v>-0.13225643686502186</v>
      </c>
      <c r="L18" s="32"/>
      <c r="M18" s="24">
        <v>1671851.4</v>
      </c>
      <c r="N18" s="32"/>
      <c r="O18" s="24">
        <f>E18-M18</f>
        <v>-476100.77</v>
      </c>
      <c r="Q18" s="26">
        <f>IF(M18=0,"n/a",IF(AND(O18/M18&lt;1,O18/M18&gt;-1),O18/M18,"n/a"))</f>
        <v>-0.28477457386463895</v>
      </c>
      <c r="S18" s="27">
        <f>IF(E56=0,"n/a",E18/E56)</f>
        <v>0.52960687091196412</v>
      </c>
      <c r="T18" s="19"/>
      <c r="U18" s="27" t="str">
        <f>IF(G56=0,"n/a",G18/G56)</f>
        <v>n/a</v>
      </c>
      <c r="V18" s="19"/>
      <c r="W18" s="27">
        <f>IF(M56=0,"n/a",M18/M56)</f>
        <v>0.5408044080770753</v>
      </c>
    </row>
    <row r="19" spans="2:23" ht="6.9" customHeight="1" x14ac:dyDescent="0.2">
      <c r="E19" s="20"/>
      <c r="F19" s="33"/>
      <c r="G19" s="20"/>
      <c r="H19" s="33"/>
      <c r="I19" s="20"/>
      <c r="J19" s="33"/>
      <c r="K19" s="28"/>
      <c r="L19" s="33"/>
      <c r="M19" s="20"/>
      <c r="N19" s="33"/>
      <c r="O19" s="20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24">
        <f>SUM(E17:E18)</f>
        <v>24645047.73</v>
      </c>
      <c r="F20" s="30"/>
      <c r="G20" s="24">
        <f>SUM(G17:G18)</f>
        <v>25989000</v>
      </c>
      <c r="H20" s="31"/>
      <c r="I20" s="24">
        <f>E20-G20</f>
        <v>-1343952.2699999996</v>
      </c>
      <c r="J20" s="30"/>
      <c r="K20" s="25">
        <f>IF(G20=0,"n/a",IF(AND(I20/G20&lt;1,I20/G20&gt;-1),I20/G20,"n/a"))</f>
        <v>-5.1712350225095217E-2</v>
      </c>
      <c r="L20" s="32"/>
      <c r="M20" s="24">
        <f>SUM(M17:M18)</f>
        <v>23827053.59</v>
      </c>
      <c r="N20" s="32"/>
      <c r="O20" s="24">
        <f>E20-M20</f>
        <v>817994.1400000006</v>
      </c>
      <c r="Q20" s="26">
        <f>IF(M20=0,"n/a",IF(AND(O20/M20&lt;1,O20/M20&gt;-1),O20/M20,"n/a"))</f>
        <v>3.433047803876621E-2</v>
      </c>
      <c r="S20" s="27">
        <f>IF(E58=0,"n/a",E20/E58)</f>
        <v>0.4966213237196605</v>
      </c>
      <c r="T20" s="19"/>
      <c r="U20" s="27">
        <f>IF(G58=0,"n/a",G20/G58)</f>
        <v>2.8933311661274629E-2</v>
      </c>
      <c r="V20" s="19"/>
      <c r="W20" s="27">
        <f>IF(M58=0,"n/a",M20/M58)</f>
        <v>0.51548463711256909</v>
      </c>
    </row>
    <row r="21" spans="2:23" ht="6.9" customHeight="1" x14ac:dyDescent="0.2">
      <c r="E21" s="20"/>
      <c r="F21" s="33"/>
      <c r="G21" s="20"/>
      <c r="H21" s="33"/>
      <c r="I21" s="20"/>
      <c r="J21" s="33"/>
      <c r="K21" s="28"/>
      <c r="L21" s="33"/>
      <c r="M21" s="20"/>
      <c r="N21" s="33"/>
      <c r="O21" s="20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20">
        <f>E14+E20</f>
        <v>959805601.89999998</v>
      </c>
      <c r="F22" s="33"/>
      <c r="G22" s="20">
        <f>G14+G20</f>
        <v>1073400000</v>
      </c>
      <c r="H22" s="33"/>
      <c r="I22" s="20">
        <f>E22-G22</f>
        <v>-113594398.10000002</v>
      </c>
      <c r="J22" s="33"/>
      <c r="K22" s="22">
        <f>IF(G22=0,"n/a",IF(AND(I22/G22&lt;1,I22/G22&gt;-1),I22/G22,"n/a"))</f>
        <v>-0.10582671706726293</v>
      </c>
      <c r="L22" s="33"/>
      <c r="M22" s="20">
        <f>M14+M20</f>
        <v>837548011.38000011</v>
      </c>
      <c r="N22" s="33"/>
      <c r="O22" s="20">
        <f>E22-M22</f>
        <v>122257590.51999986</v>
      </c>
      <c r="Q22" s="17">
        <f>IF(M22=0,"n/a",IF(AND(O22/M22&lt;1,O22/M22&gt;-1),O22/M22,"n/a"))</f>
        <v>0.14597084448754177</v>
      </c>
      <c r="S22" s="23">
        <f>IF(E60=0,"n/a",E22/E60)</f>
        <v>1.013854945080956</v>
      </c>
      <c r="T22" s="19"/>
      <c r="U22" s="23">
        <f>IF(G60=0,"n/a",G22/G60)</f>
        <v>1.1950062232949397</v>
      </c>
      <c r="V22" s="19"/>
      <c r="W22" s="23">
        <f>IF(M60=0,"n/a",M22/M60)</f>
        <v>1.0094139458635849</v>
      </c>
    </row>
    <row r="23" spans="2:23" ht="6.9" customHeight="1" x14ac:dyDescent="0.2">
      <c r="E23" s="20"/>
      <c r="F23" s="33"/>
      <c r="G23" s="20"/>
      <c r="H23" s="33"/>
      <c r="I23" s="20"/>
      <c r="J23" s="33"/>
      <c r="K23" s="28"/>
      <c r="L23" s="33"/>
      <c r="M23" s="20"/>
      <c r="N23" s="33"/>
      <c r="O23" s="20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20"/>
      <c r="F24" s="33"/>
      <c r="G24" s="20"/>
      <c r="H24" s="33"/>
      <c r="I24" s="20"/>
      <c r="J24" s="33"/>
      <c r="K24" s="28"/>
      <c r="L24" s="33"/>
      <c r="M24" s="20"/>
      <c r="N24" s="33"/>
      <c r="O24" s="20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20">
        <v>7099417.6699999999</v>
      </c>
      <c r="F25" s="33"/>
      <c r="G25" s="20">
        <v>6344000</v>
      </c>
      <c r="H25" s="33"/>
      <c r="I25" s="20">
        <f>E25-G25</f>
        <v>755417.66999999993</v>
      </c>
      <c r="J25" s="33"/>
      <c r="K25" s="22">
        <f>IF(G25=0,"n/a",IF(AND(I25/G25&lt;1,I25/G25&gt;-1),I25/G25,"n/a"))</f>
        <v>0.11907592528373265</v>
      </c>
      <c r="L25" s="33"/>
      <c r="M25" s="20">
        <v>6414276.5499999998</v>
      </c>
      <c r="N25" s="33"/>
      <c r="O25" s="20">
        <f>E25-M25</f>
        <v>685141.12000000011</v>
      </c>
      <c r="Q25" s="17">
        <f>IF(M25=0,"n/a",IF(AND(O25/M25&lt;1,O25/M25&gt;-1),O25/M25,"n/a"))</f>
        <v>0.10681502655198116</v>
      </c>
      <c r="S25" s="23">
        <f>IF(E63=0,"n/a",E25/E63)</f>
        <v>0.13486762597075849</v>
      </c>
      <c r="T25" s="19"/>
      <c r="U25" s="23">
        <f>IF(G63=0,"n/a",G25/G63)</f>
        <v>6.705918416963521E-3</v>
      </c>
      <c r="V25" s="19"/>
      <c r="W25" s="23">
        <f>IF(M63=0,"n/a",M25/M63)</f>
        <v>0.12364640207374644</v>
      </c>
    </row>
    <row r="26" spans="2:23" x14ac:dyDescent="0.2">
      <c r="C26" s="5" t="s">
        <v>23</v>
      </c>
      <c r="E26" s="24">
        <v>14433048.6</v>
      </c>
      <c r="F26" s="30"/>
      <c r="G26" s="24">
        <v>13930000</v>
      </c>
      <c r="H26" s="31"/>
      <c r="I26" s="24">
        <f>E26-G26</f>
        <v>503048.59999999963</v>
      </c>
      <c r="J26" s="30"/>
      <c r="K26" s="25">
        <f>IF(G26=0,"n/a",IF(AND(I26/G26&lt;1,I26/G26&gt;-1),I26/G26,"n/a"))</f>
        <v>3.6112605886575708E-2</v>
      </c>
      <c r="L26" s="32"/>
      <c r="M26" s="24">
        <v>13530168.17</v>
      </c>
      <c r="N26" s="32"/>
      <c r="O26" s="24">
        <f>E26-M26</f>
        <v>902880.4299999997</v>
      </c>
      <c r="Q26" s="26">
        <f>IF(M26=0,"n/a",IF(AND(O26/M26&lt;1,O26/M26&gt;-1),O26/M26,"n/a"))</f>
        <v>6.673090967205618E-2</v>
      </c>
      <c r="S26" s="27">
        <f>IF(E64=0,"n/a",E26/E64)</f>
        <v>7.9926946363556586E-2</v>
      </c>
      <c r="T26" s="19"/>
      <c r="U26" s="27" t="str">
        <f>IF(G64=0,"n/a",G26/G64)</f>
        <v>n/a</v>
      </c>
      <c r="V26" s="19"/>
      <c r="W26" s="27">
        <f>IF(M64=0,"n/a",M26/M64)</f>
        <v>7.6032548055934845E-2</v>
      </c>
    </row>
    <row r="27" spans="2:23" ht="6.9" customHeight="1" x14ac:dyDescent="0.2">
      <c r="E27" s="20"/>
      <c r="F27" s="33"/>
      <c r="G27" s="20"/>
      <c r="H27" s="33"/>
      <c r="I27" s="20"/>
      <c r="J27" s="33"/>
      <c r="K27" s="28"/>
      <c r="L27" s="33"/>
      <c r="M27" s="20"/>
      <c r="N27" s="33"/>
      <c r="O27" s="20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24">
        <f>SUM(E25:E26)</f>
        <v>21532466.27</v>
      </c>
      <c r="F28" s="30"/>
      <c r="G28" s="24">
        <f>SUM(G25:G26)</f>
        <v>20274000</v>
      </c>
      <c r="H28" s="31"/>
      <c r="I28" s="24">
        <f>E28-G28</f>
        <v>1258466.2699999996</v>
      </c>
      <c r="J28" s="30"/>
      <c r="K28" s="25">
        <f>IF(G28=0,"n/a",IF(AND(I28/G28&lt;1,I28/G28&gt;-1),I28/G28,"n/a"))</f>
        <v>6.2072914570385697E-2</v>
      </c>
      <c r="L28" s="32"/>
      <c r="M28" s="24">
        <f>SUM(M25:M26)</f>
        <v>19944444.719999999</v>
      </c>
      <c r="N28" s="32"/>
      <c r="O28" s="24">
        <f>E28-M28</f>
        <v>1588021.5500000007</v>
      </c>
      <c r="Q28" s="26">
        <f>IF(M28=0,"n/a",IF(AND(O28/M28&lt;1,O28/M28&gt;-1),O28/M28,"n/a"))</f>
        <v>7.9622249317753926E-2</v>
      </c>
      <c r="S28" s="27">
        <f>IF(E66=0,"n/a",E28/E66)</f>
        <v>9.2327673723467729E-2</v>
      </c>
      <c r="T28" s="19"/>
      <c r="U28" s="27">
        <f>IF(G66=0,"n/a",G28/G66)</f>
        <v>2.1430610022937963E-2</v>
      </c>
      <c r="V28" s="19"/>
      <c r="W28" s="27">
        <f>IF(M66=0,"n/a",M28/M66)</f>
        <v>8.6779766062213645E-2</v>
      </c>
    </row>
    <row r="29" spans="2:23" ht="6.9" customHeight="1" x14ac:dyDescent="0.2">
      <c r="E29" s="20"/>
      <c r="F29" s="33"/>
      <c r="G29" s="20"/>
      <c r="H29" s="33"/>
      <c r="I29" s="20"/>
      <c r="J29" s="33"/>
      <c r="K29" s="28"/>
      <c r="L29" s="33"/>
      <c r="M29" s="20"/>
      <c r="N29" s="33"/>
      <c r="O29" s="20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20">
        <f>E22+E28</f>
        <v>981338068.16999996</v>
      </c>
      <c r="F30" s="33"/>
      <c r="G30" s="20">
        <f>G22+G28</f>
        <v>1093674000</v>
      </c>
      <c r="H30" s="33"/>
      <c r="I30" s="20">
        <f>E30-G30</f>
        <v>-112335931.83000004</v>
      </c>
      <c r="J30" s="33"/>
      <c r="K30" s="22">
        <f>IF(G30=0,"n/a",IF(AND(I30/G30&lt;1,I30/G30&gt;-1),I30/G30,"n/a"))</f>
        <v>-0.10271427484789804</v>
      </c>
      <c r="L30" s="33"/>
      <c r="M30" s="20">
        <f>M22+M28</f>
        <v>857492456.10000014</v>
      </c>
      <c r="N30" s="33"/>
      <c r="O30" s="20">
        <f>E30-M30</f>
        <v>123845612.06999981</v>
      </c>
      <c r="Q30" s="17">
        <f>IF(M30=0,"n/a",IF(AND(O30/M30&lt;1,O30/M30&gt;-1),O30/M30,"n/a"))</f>
        <v>0.14442764037046762</v>
      </c>
      <c r="S30" s="18">
        <f>IF(E68=0,"n/a",E30/E68)</f>
        <v>0.83170785716257722</v>
      </c>
      <c r="T30" s="19"/>
      <c r="U30" s="18">
        <f>IF(G68=0,"n/a",G30/G68)</f>
        <v>0.59301251228129537</v>
      </c>
      <c r="V30" s="19"/>
      <c r="W30" s="18">
        <f>IF(M68=0,"n/a",M30/M68)</f>
        <v>0.80928710996535325</v>
      </c>
    </row>
    <row r="31" spans="2:23" ht="6.9" customHeight="1" x14ac:dyDescent="0.2">
      <c r="E31" s="20"/>
      <c r="F31" s="33"/>
      <c r="G31" s="20"/>
      <c r="H31" s="33"/>
      <c r="I31" s="20"/>
      <c r="J31" s="33"/>
      <c r="K31" s="28"/>
      <c r="L31" s="33"/>
      <c r="M31" s="20"/>
      <c r="N31" s="33"/>
      <c r="O31" s="20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20">
        <v>-13271725.33</v>
      </c>
      <c r="F32" s="33"/>
      <c r="G32" s="20">
        <v>-17346000</v>
      </c>
      <c r="H32" s="33"/>
      <c r="I32" s="20">
        <f>E32-G32</f>
        <v>4074274.67</v>
      </c>
      <c r="J32" s="33"/>
      <c r="K32" s="22">
        <f>IF(G32=0,"n/a",IF(AND(I32/G32&lt;1,I32/G32&gt;-1),I32/G32,"n/a"))</f>
        <v>-0.23488266286175485</v>
      </c>
      <c r="L32" s="33"/>
      <c r="M32" s="20">
        <v>24029578.809999999</v>
      </c>
      <c r="N32" s="33"/>
      <c r="O32" s="20">
        <f>E32-M32</f>
        <v>-37301304.140000001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24">
        <v>12820511.27</v>
      </c>
      <c r="F33" s="30"/>
      <c r="G33" s="24">
        <v>6601000</v>
      </c>
      <c r="H33" s="31"/>
      <c r="I33" s="24">
        <f>E33-G33</f>
        <v>6219511.2699999996</v>
      </c>
      <c r="J33" s="30"/>
      <c r="K33" s="25">
        <f>IF(G33=0,"n/a",IF(AND(I33/G33&lt;1,I33/G33&gt;-1),I33/G33,"n/a"))</f>
        <v>0.9422074337221632</v>
      </c>
      <c r="L33" s="32"/>
      <c r="M33" s="24">
        <v>13950563.67</v>
      </c>
      <c r="N33" s="32"/>
      <c r="O33" s="24">
        <f>E33-M33</f>
        <v>-1130052.4000000004</v>
      </c>
      <c r="Q33" s="26">
        <f>IF(M33=0,"n/a",IF(AND(O33/M33&lt;1,O33/M33&gt;-1),O33/M33,"n/a"))</f>
        <v>-8.10040674148617E-2</v>
      </c>
    </row>
    <row r="34" spans="1:23" ht="6.9" customHeight="1" x14ac:dyDescent="0.2">
      <c r="E34" s="20"/>
      <c r="F34" s="35"/>
      <c r="G34" s="20"/>
      <c r="H34" s="35"/>
      <c r="I34" s="20"/>
      <c r="J34" s="35"/>
      <c r="K34" s="36"/>
      <c r="L34" s="35"/>
      <c r="M34" s="20"/>
      <c r="N34" s="35"/>
      <c r="O34" s="20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37">
        <f>SUM(E30:E33)</f>
        <v>980886854.1099999</v>
      </c>
      <c r="F35" s="38"/>
      <c r="G35" s="37">
        <f>SUM(G30:G33)</f>
        <v>1082929000</v>
      </c>
      <c r="H35" s="38"/>
      <c r="I35" s="37">
        <f>E35-G35</f>
        <v>-102042145.8900001</v>
      </c>
      <c r="J35" s="38"/>
      <c r="K35" s="39">
        <f>IF(G35=0,"n/a",IF(AND(I35/G35&lt;1,I35/G35&gt;-1),I35/G35,"n/a"))</f>
        <v>-9.422791881092861E-2</v>
      </c>
      <c r="L35" s="38"/>
      <c r="M35" s="37">
        <f>SUM(M30:M33)</f>
        <v>895472598.58000004</v>
      </c>
      <c r="N35" s="38"/>
      <c r="O35" s="37">
        <f>E35-M35</f>
        <v>85414255.529999852</v>
      </c>
      <c r="Q35" s="40">
        <f>IF(M35=0,"n/a",IF(AND(O35/M35&lt;1,O35/M35&gt;-1),O35/M35,"n/a"))</f>
        <v>9.5384555223069822E-2</v>
      </c>
    </row>
    <row r="36" spans="1:23" ht="12" thickTop="1" x14ac:dyDescent="0.2">
      <c r="E36" s="41"/>
      <c r="F36" s="42"/>
      <c r="G36" s="41"/>
      <c r="H36" s="43"/>
      <c r="I36" s="41"/>
      <c r="J36" s="43"/>
      <c r="K36" s="44"/>
      <c r="L36" s="43"/>
      <c r="M36" s="41"/>
      <c r="N36" s="43"/>
      <c r="O36" s="41"/>
    </row>
    <row r="37" spans="1:23" x14ac:dyDescent="0.2">
      <c r="C37" s="5" t="s">
        <v>29</v>
      </c>
      <c r="E37" s="14">
        <v>46184064.259999998</v>
      </c>
      <c r="F37" s="41"/>
      <c r="G37" s="41">
        <v>43588337.936999999</v>
      </c>
      <c r="H37" s="43"/>
      <c r="I37" s="41"/>
      <c r="J37" s="43"/>
      <c r="K37" s="44"/>
      <c r="L37" s="43"/>
      <c r="M37" s="41">
        <v>40434316.899999999</v>
      </c>
      <c r="N37" s="43"/>
      <c r="O37" s="41"/>
    </row>
    <row r="38" spans="1:23" x14ac:dyDescent="0.2">
      <c r="C38" s="5" t="s">
        <v>30</v>
      </c>
      <c r="E38" s="20">
        <v>16811878.109999999</v>
      </c>
      <c r="F38" s="21"/>
      <c r="G38" s="20">
        <v>8059288.4529999997</v>
      </c>
      <c r="H38" s="21"/>
      <c r="I38" s="20"/>
      <c r="J38" s="21"/>
      <c r="K38" s="45"/>
      <c r="L38" s="21"/>
      <c r="M38" s="20">
        <v>12752862.109999999</v>
      </c>
      <c r="O38" s="46"/>
    </row>
    <row r="39" spans="1:23" x14ac:dyDescent="0.2">
      <c r="C39" s="5" t="s">
        <v>31</v>
      </c>
      <c r="E39" s="20">
        <v>6804170.1299999999</v>
      </c>
      <c r="F39" s="21"/>
      <c r="G39" s="20">
        <v>1798041.081</v>
      </c>
      <c r="H39" s="21"/>
      <c r="I39" s="20"/>
      <c r="J39" s="21"/>
      <c r="K39" s="45"/>
      <c r="L39" s="21"/>
      <c r="M39" s="20">
        <v>5953685.0199999996</v>
      </c>
      <c r="O39" s="46"/>
    </row>
    <row r="40" spans="1:23" x14ac:dyDescent="0.2">
      <c r="C40" s="5" t="s">
        <v>32</v>
      </c>
      <c r="E40" s="20">
        <v>-3225955.66</v>
      </c>
      <c r="F40" s="21"/>
      <c r="G40" s="20">
        <v>-3176644.318</v>
      </c>
      <c r="H40" s="21"/>
      <c r="I40" s="20"/>
      <c r="J40" s="21"/>
      <c r="K40" s="45"/>
      <c r="L40" s="21"/>
      <c r="M40" s="20">
        <v>-2749401.49</v>
      </c>
      <c r="O40" s="46"/>
    </row>
    <row r="41" spans="1:23" x14ac:dyDescent="0.2">
      <c r="C41" s="5" t="s">
        <v>33</v>
      </c>
      <c r="E41" s="20">
        <v>25871331.59</v>
      </c>
      <c r="F41" s="21"/>
      <c r="G41" s="20"/>
      <c r="H41" s="21"/>
      <c r="I41" s="20"/>
      <c r="J41" s="21"/>
      <c r="K41" s="45"/>
      <c r="L41" s="21"/>
      <c r="M41" s="20">
        <v>20419988.530000001</v>
      </c>
      <c r="O41" s="46"/>
    </row>
    <row r="42" spans="1:23" x14ac:dyDescent="0.2">
      <c r="C42" s="5" t="s">
        <v>34</v>
      </c>
      <c r="E42" s="20">
        <v>-1551145.91</v>
      </c>
      <c r="F42" s="21"/>
      <c r="G42" s="20"/>
      <c r="H42" s="21"/>
      <c r="I42" s="20"/>
      <c r="J42" s="21"/>
      <c r="K42" s="45"/>
      <c r="L42" s="21"/>
      <c r="M42" s="20">
        <v>-1337005.8400000001</v>
      </c>
      <c r="O42" s="46"/>
    </row>
    <row r="43" spans="1:23" x14ac:dyDescent="0.2">
      <c r="C43" s="5" t="s">
        <v>35</v>
      </c>
      <c r="E43" s="20">
        <v>62262080.030000001</v>
      </c>
      <c r="F43" s="21"/>
      <c r="G43" s="20"/>
      <c r="H43" s="21"/>
      <c r="I43" s="20"/>
      <c r="J43" s="21"/>
      <c r="K43" s="45"/>
      <c r="L43" s="21"/>
      <c r="M43" s="20">
        <v>32772463.68</v>
      </c>
      <c r="O43" s="46"/>
    </row>
    <row r="44" spans="1:23" x14ac:dyDescent="0.2">
      <c r="C44" s="5" t="s">
        <v>36</v>
      </c>
      <c r="E44" s="20">
        <v>12804667.33</v>
      </c>
      <c r="F44" s="21"/>
      <c r="G44" s="20"/>
      <c r="H44" s="21"/>
      <c r="I44" s="20"/>
      <c r="J44" s="21"/>
      <c r="K44" s="45"/>
      <c r="L44" s="21"/>
      <c r="M44" s="20">
        <v>6210010.2400000002</v>
      </c>
      <c r="O44" s="46"/>
    </row>
    <row r="45" spans="1:23" x14ac:dyDescent="0.2">
      <c r="E45" s="47"/>
    </row>
    <row r="46" spans="1:23" ht="13.2" x14ac:dyDescent="0.25">
      <c r="A46" s="3" t="s">
        <v>37</v>
      </c>
      <c r="E46" s="47"/>
    </row>
    <row r="47" spans="1:23" ht="12" x14ac:dyDescent="0.25">
      <c r="B47" s="13" t="s">
        <v>38</v>
      </c>
      <c r="E47" s="47"/>
    </row>
    <row r="48" spans="1:23" x14ac:dyDescent="0.2">
      <c r="C48" s="5" t="s">
        <v>12</v>
      </c>
      <c r="E48" s="48">
        <v>602915552</v>
      </c>
      <c r="G48" s="49">
        <v>0</v>
      </c>
      <c r="H48" s="50"/>
      <c r="I48" s="49">
        <f>E48-G48</f>
        <v>602915552</v>
      </c>
      <c r="K48" s="17" t="str">
        <f>IF(G48=0,"n/a",IF(AND(I48/G48&lt;1,I48/G48&gt;-1),I48/G48,"n/a"))</f>
        <v>n/a</v>
      </c>
      <c r="M48" s="48">
        <v>519955431</v>
      </c>
      <c r="N48" s="50"/>
      <c r="O48" s="49">
        <f>E48-M48</f>
        <v>82960121</v>
      </c>
      <c r="Q48" s="17">
        <f>IF(M48=0,"n/a",IF(AND(O48/M48&lt;1,O48/M48&gt;-1),O48/M48,"n/a"))</f>
        <v>0.15955236940298445</v>
      </c>
    </row>
    <row r="49" spans="2:23" x14ac:dyDescent="0.2">
      <c r="C49" s="5" t="s">
        <v>13</v>
      </c>
      <c r="E49" s="48">
        <v>268936409</v>
      </c>
      <c r="G49" s="49">
        <v>0</v>
      </c>
      <c r="H49" s="50"/>
      <c r="I49" s="49">
        <f>E49-G49</f>
        <v>268936409</v>
      </c>
      <c r="K49" s="17" t="str">
        <f>IF(G49=0,"n/a",IF(AND(I49/G49&lt;1,I49/G49&gt;-1),I49/G49,"n/a"))</f>
        <v>n/a</v>
      </c>
      <c r="M49" s="48">
        <v>239850155</v>
      </c>
      <c r="N49" s="50"/>
      <c r="O49" s="49">
        <f>E49-M49</f>
        <v>29086254</v>
      </c>
      <c r="Q49" s="17">
        <f>IF(M49=0,"n/a",IF(AND(O49/M49&lt;1,O49/M49&gt;-1),O49/M49,"n/a"))</f>
        <v>0.12126843945545918</v>
      </c>
    </row>
    <row r="50" spans="2:23" x14ac:dyDescent="0.2">
      <c r="C50" s="5" t="s">
        <v>14</v>
      </c>
      <c r="E50" s="51">
        <v>25211881</v>
      </c>
      <c r="G50" s="51">
        <v>0</v>
      </c>
      <c r="H50" s="50"/>
      <c r="I50" s="51">
        <f>E50-G50</f>
        <v>25211881</v>
      </c>
      <c r="K50" s="26" t="str">
        <f>IF(G50=0,"n/a",IF(AND(I50/G50&lt;1,I50/G50&gt;-1),I50/G50,"n/a"))</f>
        <v>n/a</v>
      </c>
      <c r="M50" s="51">
        <v>23708701</v>
      </c>
      <c r="N50" s="50"/>
      <c r="O50" s="51">
        <f>E50-M50</f>
        <v>1503180</v>
      </c>
      <c r="Q50" s="26">
        <f>IF(M50=0,"n/a",IF(AND(O50/M50&lt;1,O50/M50&gt;-1),O50/M50,"n/a"))</f>
        <v>6.3402039614064057E-2</v>
      </c>
    </row>
    <row r="51" spans="2:23" ht="6.9" customHeight="1" x14ac:dyDescent="0.2">
      <c r="E51" s="49"/>
      <c r="G51" s="49"/>
      <c r="I51" s="49"/>
      <c r="K51" s="29"/>
      <c r="M51" s="49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897063842</v>
      </c>
      <c r="G52" s="49">
        <f>SUM(G48:G50)</f>
        <v>0</v>
      </c>
      <c r="H52" s="50"/>
      <c r="I52" s="49">
        <f>E52-G52</f>
        <v>897063842</v>
      </c>
      <c r="K52" s="17" t="str">
        <f>IF(G52=0,"n/a",IF(AND(I52/G52&lt;1,I52/G52&gt;-1),I52/G52,"n/a"))</f>
        <v>n/a</v>
      </c>
      <c r="M52" s="49">
        <f>SUM(M48:M50)</f>
        <v>783514287</v>
      </c>
      <c r="N52" s="50"/>
      <c r="O52" s="49">
        <f>E52-M52</f>
        <v>113549555</v>
      </c>
      <c r="Q52" s="17">
        <f>IF(M52=0,"n/a",IF(AND(O52/M52&lt;1,O52/M52&gt;-1),O52/M52,"n/a"))</f>
        <v>0.14492340073946858</v>
      </c>
    </row>
    <row r="53" spans="2:23" ht="6.9" customHeight="1" x14ac:dyDescent="0.2">
      <c r="E53" s="49"/>
      <c r="G53" s="49"/>
      <c r="I53" s="49"/>
      <c r="K53" s="29"/>
      <c r="M53" s="49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G54" s="49"/>
      <c r="H54" s="50"/>
      <c r="I54" s="49"/>
      <c r="K54" s="29"/>
      <c r="M54" s="49"/>
      <c r="N54" s="50"/>
      <c r="O54" s="49"/>
      <c r="Q54" s="29"/>
    </row>
    <row r="55" spans="2:23" x14ac:dyDescent="0.2">
      <c r="C55" s="5" t="s">
        <v>17</v>
      </c>
      <c r="E55" s="48">
        <v>47367624</v>
      </c>
      <c r="G55" s="49">
        <v>898238000</v>
      </c>
      <c r="H55" s="50"/>
      <c r="I55" s="49">
        <f>E55-G55</f>
        <v>-850870376</v>
      </c>
      <c r="K55" s="17">
        <f>IF(G55=0,"n/a",IF(AND(I55/G55&lt;1,I55/G55&gt;-1),I55/G55,"n/a"))</f>
        <v>-0.94726606534125701</v>
      </c>
      <c r="M55" s="48">
        <v>43131210</v>
      </c>
      <c r="N55" s="50"/>
      <c r="O55" s="49">
        <f>E55-M55</f>
        <v>4236414</v>
      </c>
      <c r="Q55" s="17">
        <f>IF(M55=0,"n/a",IF(AND(O55/M55&lt;1,O55/M55&gt;-1),O55/M55,"n/a"))</f>
        <v>9.8221543054321916E-2</v>
      </c>
    </row>
    <row r="56" spans="2:23" x14ac:dyDescent="0.2">
      <c r="C56" s="5" t="s">
        <v>18</v>
      </c>
      <c r="E56" s="51">
        <v>2257808</v>
      </c>
      <c r="G56" s="51">
        <v>0</v>
      </c>
      <c r="H56" s="50"/>
      <c r="I56" s="51">
        <f>E56-G56</f>
        <v>2257808</v>
      </c>
      <c r="K56" s="26" t="str">
        <f>IF(G56=0,"n/a",IF(AND(I56/G56&lt;1,I56/G56&gt;-1),I56/G56,"n/a"))</f>
        <v>n/a</v>
      </c>
      <c r="M56" s="51">
        <v>3091416</v>
      </c>
      <c r="N56" s="50"/>
      <c r="O56" s="51">
        <f>E56-M56</f>
        <v>-833608</v>
      </c>
      <c r="Q56" s="26">
        <f>IF(M56=0,"n/a",IF(AND(O56/M56&lt;1,O56/M56&gt;-1),O56/M56,"n/a"))</f>
        <v>-0.26965248287516141</v>
      </c>
    </row>
    <row r="57" spans="2:23" ht="6.9" customHeight="1" x14ac:dyDescent="0.2">
      <c r="E57" s="49"/>
      <c r="G57" s="49"/>
      <c r="I57" s="49"/>
      <c r="K57" s="29"/>
      <c r="M57" s="49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49625432</v>
      </c>
      <c r="G58" s="51">
        <f>SUM(G55:G56)</f>
        <v>898238000</v>
      </c>
      <c r="H58" s="50"/>
      <c r="I58" s="51">
        <f>E58-G58</f>
        <v>-848612568</v>
      </c>
      <c r="K58" s="26">
        <f>IF(G58=0,"n/a",IF(AND(I58/G58&lt;1,I58/G58&gt;-1),I58/G58,"n/a"))</f>
        <v>-0.94475246872209817</v>
      </c>
      <c r="M58" s="51">
        <f>SUM(M55:M56)</f>
        <v>46222626</v>
      </c>
      <c r="N58" s="50"/>
      <c r="O58" s="51">
        <f>E58-M58</f>
        <v>3402806</v>
      </c>
      <c r="Q58" s="26">
        <f>IF(M58=0,"n/a",IF(AND(O58/M58&lt;1,O58/M58&gt;-1),O58/M58,"n/a"))</f>
        <v>7.3617755944891575E-2</v>
      </c>
    </row>
    <row r="59" spans="2:23" ht="6.9" customHeight="1" x14ac:dyDescent="0.2">
      <c r="E59" s="49"/>
      <c r="G59" s="49"/>
      <c r="I59" s="49"/>
      <c r="K59" s="29"/>
      <c r="M59" s="49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946689274</v>
      </c>
      <c r="G60" s="49">
        <f>G52+G58</f>
        <v>898238000</v>
      </c>
      <c r="H60" s="50"/>
      <c r="I60" s="49">
        <f>E60-G60</f>
        <v>48451274</v>
      </c>
      <c r="K60" s="17">
        <f>IF(G60=0,"n/a",IF(AND(I60/G60&lt;1,I60/G60&gt;-1),I60/G60,"n/a"))</f>
        <v>5.3940352111578445E-2</v>
      </c>
      <c r="M60" s="49">
        <f>M52+M58</f>
        <v>829736913</v>
      </c>
      <c r="N60" s="50"/>
      <c r="O60" s="49">
        <f>E60-M60</f>
        <v>116952361</v>
      </c>
      <c r="Q60" s="17">
        <f>IF(M60=0,"n/a",IF(AND(O60/M60&lt;1,O60/M60&gt;-1),O60/M60,"n/a"))</f>
        <v>0.14095113664058478</v>
      </c>
    </row>
    <row r="61" spans="2:23" ht="6.9" customHeight="1" x14ac:dyDescent="0.2">
      <c r="E61" s="49"/>
      <c r="G61" s="49"/>
      <c r="I61" s="49"/>
      <c r="K61" s="29"/>
      <c r="M61" s="49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G62" s="49"/>
      <c r="H62" s="50"/>
      <c r="I62" s="49"/>
      <c r="K62" s="29"/>
      <c r="M62" s="49"/>
      <c r="N62" s="50"/>
      <c r="O62" s="49"/>
      <c r="Q62" s="29"/>
    </row>
    <row r="63" spans="2:23" x14ac:dyDescent="0.2">
      <c r="C63" s="5" t="s">
        <v>22</v>
      </c>
      <c r="E63" s="48">
        <v>52639895</v>
      </c>
      <c r="G63" s="49">
        <v>946030000</v>
      </c>
      <c r="H63" s="50"/>
      <c r="I63" s="49">
        <f>E63-G63</f>
        <v>-893390105</v>
      </c>
      <c r="K63" s="17">
        <f>IF(G63=0,"n/a",IF(AND(I63/G63&lt;1,I63/G63&gt;-1),I63/G63,"n/a"))</f>
        <v>-0.94435705527308855</v>
      </c>
      <c r="M63" s="48">
        <v>51875966</v>
      </c>
      <c r="N63" s="50"/>
      <c r="O63" s="49">
        <f>E63-M63</f>
        <v>763929</v>
      </c>
      <c r="Q63" s="17">
        <f>IF(M63=0,"n/a",IF(AND(O63/M63&lt;1,O63/M63&gt;-1),O63/M63,"n/a"))</f>
        <v>1.4726067944450423E-2</v>
      </c>
    </row>
    <row r="64" spans="2:23" x14ac:dyDescent="0.2">
      <c r="C64" s="5" t="s">
        <v>23</v>
      </c>
      <c r="E64" s="51">
        <v>180578006</v>
      </c>
      <c r="G64" s="51">
        <v>0</v>
      </c>
      <c r="H64" s="50"/>
      <c r="I64" s="51">
        <f>E64-G64</f>
        <v>180578006</v>
      </c>
      <c r="K64" s="26" t="str">
        <f>IF(G64=0,"n/a",IF(AND(I64/G64&lt;1,I64/G64&gt;-1),I64/G64,"n/a"))</f>
        <v>n/a</v>
      </c>
      <c r="M64" s="51">
        <v>177952318</v>
      </c>
      <c r="N64" s="50"/>
      <c r="O64" s="51">
        <f>E64-M64</f>
        <v>2625688</v>
      </c>
      <c r="Q64" s="26">
        <f>IF(M64=0,"n/a",IF(AND(O64/M64&lt;1,O64/M64&gt;-1),O64/M64,"n/a"))</f>
        <v>1.4755008698453706E-2</v>
      </c>
    </row>
    <row r="65" spans="1:23" ht="6.9" customHeight="1" x14ac:dyDescent="0.2">
      <c r="E65" s="49"/>
      <c r="G65" s="49"/>
      <c r="I65" s="49"/>
      <c r="K65" s="29"/>
      <c r="M65" s="49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233217901</v>
      </c>
      <c r="G66" s="51">
        <f>SUM(G63:G64)</f>
        <v>946030000</v>
      </c>
      <c r="H66" s="50"/>
      <c r="I66" s="51">
        <f>E66-G66</f>
        <v>-712812099</v>
      </c>
      <c r="K66" s="26">
        <f>IF(G66=0,"n/a",IF(AND(I66/G66&lt;1,I66/G66&gt;-1),I66/G66,"n/a"))</f>
        <v>-0.75347726710569429</v>
      </c>
      <c r="M66" s="51">
        <f>SUM(M63:M64)</f>
        <v>229828284</v>
      </c>
      <c r="N66" s="50"/>
      <c r="O66" s="51">
        <f>E66-M66</f>
        <v>3389617</v>
      </c>
      <c r="Q66" s="26">
        <f>IF(M66=0,"n/a",IF(AND(O66/M66&lt;1,O66/M66&gt;-1),O66/M66,"n/a"))</f>
        <v>1.4748476301550422E-2</v>
      </c>
    </row>
    <row r="67" spans="1:23" ht="6.9" customHeight="1" x14ac:dyDescent="0.2">
      <c r="E67" s="49"/>
      <c r="G67" s="49"/>
      <c r="I67" s="49"/>
      <c r="K67" s="29"/>
      <c r="M67" s="49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1179907175</v>
      </c>
      <c r="G68" s="52">
        <f>G60+G66</f>
        <v>1844268000</v>
      </c>
      <c r="H68" s="50"/>
      <c r="I68" s="52">
        <f>E68-G68</f>
        <v>-664360825</v>
      </c>
      <c r="K68" s="40">
        <f>IF(G68=0,"n/a",IF(AND(I68/G68&lt;1,I68/G68&gt;-1),I68/G68,"n/a"))</f>
        <v>-0.36023008857714822</v>
      </c>
      <c r="M68" s="52">
        <f>M60+M66</f>
        <v>1059565197</v>
      </c>
      <c r="N68" s="50"/>
      <c r="O68" s="52">
        <f>E68-M68</f>
        <v>120341978</v>
      </c>
      <c r="Q68" s="40">
        <f>IF(M68=0,"n/a",IF(AND(O68/M68&lt;1,O68/M68&gt;-1),O68/M68,"n/a"))</f>
        <v>0.11357675614556827</v>
      </c>
    </row>
    <row r="69" spans="1:23" ht="12" thickTop="1" x14ac:dyDescent="0.2"/>
    <row r="70" spans="1:23" ht="13.2" x14ac:dyDescent="0.25">
      <c r="A70" s="5" t="s">
        <v>3</v>
      </c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AF22F406448A8649E0BE8202519" ma:contentTypeVersion="92" ma:contentTypeDescription="" ma:contentTypeScope="" ma:versionID="14fb0a29523b3506f4912c69c980fa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FD3AA63-1DE5-463F-BA0B-A9E26EC0290D}"/>
</file>

<file path=customXml/itemProps2.xml><?xml version="1.0" encoding="utf-8"?>
<ds:datastoreItem xmlns:ds="http://schemas.openxmlformats.org/officeDocument/2006/customXml" ds:itemID="{DC52F557-D4BB-4FB1-8DC8-73BF93094F5C}"/>
</file>

<file path=customXml/itemProps3.xml><?xml version="1.0" encoding="utf-8"?>
<ds:datastoreItem xmlns:ds="http://schemas.openxmlformats.org/officeDocument/2006/customXml" ds:itemID="{82FEF152-949D-460E-ADA8-784630FD6F96}"/>
</file>

<file path=customXml/itemProps4.xml><?xml version="1.0" encoding="utf-8"?>
<ds:datastoreItem xmlns:ds="http://schemas.openxmlformats.org/officeDocument/2006/customXml" ds:itemID="{8A2D898B-55B4-44B1-BE07-4B8197410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SOG 7-2017</vt:lpstr>
      <vt:lpstr>SOG 8-2017</vt:lpstr>
      <vt:lpstr>SOG 9-2017</vt:lpstr>
      <vt:lpstr>SOG 12ME 9-2017</vt:lpstr>
      <vt:lpstr>'SOG 12ME 9-2017'!Print_Area</vt:lpstr>
      <vt:lpstr>'SOG 7-2017'!Print_Area</vt:lpstr>
      <vt:lpstr>'SOG 8-2017'!Print_Area</vt:lpstr>
      <vt:lpstr>'SOG 9-2017'!Print_Area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2017-11-10T22:34:15Z</dcterms:created>
  <dcterms:modified xsi:type="dcterms:W3CDTF">2017-11-13T22:36:00Z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0x0101006E56B4D1795A2E4DB2F0B01679ED314A0042BA6AF22F406448A8649E0BE8202519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