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8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2980" windowHeight="10584" activeTab="2"/>
  </bookViews>
  <sheets>
    <sheet name="01-2017 SOG" sheetId="1" r:id="rId1"/>
    <sheet name="02-2017 SOG" sheetId="2" r:id="rId2"/>
    <sheet name="03-2017 SOG" sheetId="3" r:id="rId3"/>
    <sheet name="12ME 03-2017 SOG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 localSheetId="2">[6]Mthly!$B$11:$D$11,[6]Mthly!$B$31:$D$31</definedName>
    <definedName name="MTD_Format" localSheetId="3">[6]Mthly!$B$11:$D$11,[6]Mthly!$B$31:$D$31</definedName>
    <definedName name="MTD_Format">[2]Mthly!$B$11:$D$11,[2]Mthly!$B$31:$D$31</definedName>
    <definedName name="_xlnm.Print_Area" localSheetId="0">'01-2017 SOG'!$A$1:$W$70</definedName>
    <definedName name="_xlnm.Print_Area" localSheetId="1">'02-2017 SOG'!$A$1:$W$70</definedName>
    <definedName name="RdSch_CY" localSheetId="2">'[7]INPUT TAB'!#REF!</definedName>
    <definedName name="RdSch_CY" localSheetId="3">'[7]INPUT TAB'!#REF!</definedName>
    <definedName name="RdSch_CY">'[3]INPUT TAB'!#REF!</definedName>
    <definedName name="RdSch_PY" localSheetId="2">'[7]INPUT TAB'!#REF!</definedName>
    <definedName name="RdSch_PY" localSheetId="3">'[7]INPUT TAB'!#REF!</definedName>
    <definedName name="RdSch_PY">'[3]INPUT TAB'!#REF!</definedName>
    <definedName name="RdSch_PY2" localSheetId="2">'[7]INPUT TAB'!#REF!</definedName>
    <definedName name="RdSch_PY2" localSheetId="3">'[7]INPUT TAB'!#REF!</definedName>
    <definedName name="RdSch_PY2">'[3]INPUT TAB'!#REF!</definedName>
    <definedName name="Therm_upload" localSheetId="1">#REF!</definedName>
    <definedName name="Therm_upload" localSheetId="2">#REF!</definedName>
    <definedName name="Therm_upload" localSheetId="3">#REF!</definedName>
    <definedName name="Therm_upload">#REF!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 localSheetId="2">[6]YTD!$B$13:$D$13,[6]YTD!$B$32:$D$32</definedName>
    <definedName name="YTD_Format" localSheetId="3">[6]YTD!$B$13:$D$13,[6]YTD!$B$32:$D$32</definedName>
    <definedName name="YTD_Format">[2]YTD!$B$13:$D$13,[2]YTD!$B$32:$D$32</definedName>
  </definedNames>
  <calcPr calcId="145621"/>
</workbook>
</file>

<file path=xl/calcChain.xml><?xml version="1.0" encoding="utf-8"?>
<calcChain xmlns="http://schemas.openxmlformats.org/spreadsheetml/2006/main">
  <c r="N56" i="4" l="1"/>
  <c r="L56" i="4"/>
  <c r="H56" i="4"/>
  <c r="F56" i="4"/>
  <c r="Q19" i="4"/>
  <c r="L55" i="4"/>
  <c r="N55" i="4" s="1"/>
  <c r="F54" i="4"/>
  <c r="F58" i="4" s="1"/>
  <c r="D54" i="4"/>
  <c r="D58" i="4" s="1"/>
  <c r="H58" i="4" s="1"/>
  <c r="R15" i="4"/>
  <c r="P15" i="4"/>
  <c r="F51" i="4"/>
  <c r="H51" i="4" s="1"/>
  <c r="N50" i="4"/>
  <c r="L50" i="4"/>
  <c r="F50" i="4"/>
  <c r="H50" i="4" s="1"/>
  <c r="L49" i="4"/>
  <c r="N49" i="4" s="1"/>
  <c r="J54" i="4"/>
  <c r="H48" i="4"/>
  <c r="B54" i="4"/>
  <c r="F26" i="4"/>
  <c r="F25" i="4"/>
  <c r="H25" i="4" s="1"/>
  <c r="N24" i="4"/>
  <c r="L24" i="4"/>
  <c r="F24" i="4"/>
  <c r="H24" i="4" s="1"/>
  <c r="L23" i="4"/>
  <c r="N23" i="4" s="1"/>
  <c r="J27" i="4"/>
  <c r="D27" i="4"/>
  <c r="B27" i="4"/>
  <c r="D21" i="4"/>
  <c r="H21" i="4" s="1"/>
  <c r="R19" i="4"/>
  <c r="P19" i="4"/>
  <c r="N19" i="4"/>
  <c r="L19" i="4"/>
  <c r="F19" i="4"/>
  <c r="H19" i="4" s="1"/>
  <c r="Q18" i="4"/>
  <c r="P18" i="4"/>
  <c r="H17" i="4"/>
  <c r="F17" i="4"/>
  <c r="F21" i="4" s="1"/>
  <c r="D17" i="4"/>
  <c r="Q15" i="4"/>
  <c r="F15" i="4"/>
  <c r="R14" i="4"/>
  <c r="P14" i="4"/>
  <c r="N14" i="4"/>
  <c r="L14" i="4"/>
  <c r="F14" i="4"/>
  <c r="H14" i="4" s="1"/>
  <c r="Q14" i="4"/>
  <c r="Q13" i="4"/>
  <c r="R13" i="4"/>
  <c r="P13" i="4"/>
  <c r="R12" i="4"/>
  <c r="P12" i="4"/>
  <c r="N12" i="4"/>
  <c r="L12" i="4"/>
  <c r="F12" i="4"/>
  <c r="H12" i="4" s="1"/>
  <c r="Q11" i="4"/>
  <c r="J17" i="4"/>
  <c r="L11" i="4"/>
  <c r="N55" i="3"/>
  <c r="L55" i="3"/>
  <c r="H55" i="3"/>
  <c r="F55" i="3"/>
  <c r="Q18" i="3"/>
  <c r="L54" i="3"/>
  <c r="N54" i="3" s="1"/>
  <c r="F51" i="3"/>
  <c r="H51" i="3" s="1"/>
  <c r="N50" i="3"/>
  <c r="L50" i="3"/>
  <c r="F50" i="3"/>
  <c r="H50" i="3" s="1"/>
  <c r="Q13" i="3"/>
  <c r="L49" i="3"/>
  <c r="N49" i="3" s="1"/>
  <c r="R11" i="3"/>
  <c r="F48" i="3"/>
  <c r="F47" i="3"/>
  <c r="F25" i="3"/>
  <c r="F24" i="3"/>
  <c r="H24" i="3" s="1"/>
  <c r="N23" i="3"/>
  <c r="L23" i="3"/>
  <c r="F23" i="3"/>
  <c r="H23" i="3" s="1"/>
  <c r="L22" i="3"/>
  <c r="J26" i="3"/>
  <c r="H22" i="3"/>
  <c r="B26" i="3"/>
  <c r="R18" i="3"/>
  <c r="P18" i="3"/>
  <c r="N18" i="3"/>
  <c r="L18" i="3"/>
  <c r="F18" i="3"/>
  <c r="H18" i="3" s="1"/>
  <c r="Q17" i="3"/>
  <c r="P17" i="3"/>
  <c r="Q14" i="3"/>
  <c r="P14" i="3"/>
  <c r="R13" i="3"/>
  <c r="P13" i="3"/>
  <c r="N13" i="3"/>
  <c r="L13" i="3"/>
  <c r="F13" i="3"/>
  <c r="H13" i="3" s="1"/>
  <c r="Q12" i="3"/>
  <c r="P12" i="3"/>
  <c r="N11" i="3"/>
  <c r="L11" i="3"/>
  <c r="F11" i="3"/>
  <c r="H11" i="3" s="1"/>
  <c r="Q10" i="3"/>
  <c r="J16" i="3"/>
  <c r="D16" i="3"/>
  <c r="P10" i="3"/>
  <c r="N26" i="4" l="1"/>
  <c r="B58" i="4"/>
  <c r="H52" i="4"/>
  <c r="H13" i="4"/>
  <c r="H15" i="4"/>
  <c r="N18" i="4"/>
  <c r="D29" i="4"/>
  <c r="H29" i="4" s="1"/>
  <c r="R17" i="4"/>
  <c r="J58" i="4"/>
  <c r="J21" i="4"/>
  <c r="N15" i="4"/>
  <c r="H26" i="4"/>
  <c r="N51" i="4"/>
  <c r="R11" i="4"/>
  <c r="L13" i="4"/>
  <c r="N13" i="4" s="1"/>
  <c r="L15" i="4"/>
  <c r="L18" i="4"/>
  <c r="R18" i="4"/>
  <c r="F23" i="4"/>
  <c r="F27" i="4" s="1"/>
  <c r="F29" i="4" s="1"/>
  <c r="L26" i="4"/>
  <c r="L48" i="4"/>
  <c r="F49" i="4"/>
  <c r="H49" i="4" s="1"/>
  <c r="L52" i="4"/>
  <c r="F55" i="4"/>
  <c r="H55" i="4" s="1"/>
  <c r="F11" i="4"/>
  <c r="H11" i="4" s="1"/>
  <c r="N11" i="4"/>
  <c r="Q12" i="4"/>
  <c r="F13" i="4"/>
  <c r="B17" i="4"/>
  <c r="B21" i="4" s="1"/>
  <c r="B29" i="4" s="1"/>
  <c r="Q17" i="4"/>
  <c r="F18" i="4"/>
  <c r="H18" i="4" s="1"/>
  <c r="L25" i="4"/>
  <c r="L27" i="4" s="1"/>
  <c r="F48" i="4"/>
  <c r="L51" i="4"/>
  <c r="F52" i="4"/>
  <c r="N52" i="4"/>
  <c r="H54" i="4"/>
  <c r="P11" i="4"/>
  <c r="H12" i="3"/>
  <c r="H17" i="3"/>
  <c r="N12" i="3"/>
  <c r="H25" i="3"/>
  <c r="N51" i="3"/>
  <c r="D20" i="3"/>
  <c r="J20" i="3"/>
  <c r="N24" i="3"/>
  <c r="H47" i="3"/>
  <c r="H48" i="3"/>
  <c r="H54" i="3"/>
  <c r="D26" i="3"/>
  <c r="B53" i="3"/>
  <c r="J53" i="3"/>
  <c r="L10" i="3"/>
  <c r="R10" i="3"/>
  <c r="P11" i="3"/>
  <c r="L12" i="3"/>
  <c r="R12" i="3"/>
  <c r="L14" i="3"/>
  <c r="N14" i="3" s="1"/>
  <c r="R14" i="3"/>
  <c r="L17" i="3"/>
  <c r="N17" i="3" s="1"/>
  <c r="R17" i="3"/>
  <c r="F22" i="3"/>
  <c r="F26" i="3" s="1"/>
  <c r="N22" i="3"/>
  <c r="L25" i="3"/>
  <c r="N25" i="3" s="1"/>
  <c r="L48" i="3"/>
  <c r="F49" i="3"/>
  <c r="F53" i="3" s="1"/>
  <c r="F57" i="3" s="1"/>
  <c r="D53" i="3"/>
  <c r="F54" i="3"/>
  <c r="F10" i="3"/>
  <c r="N10" i="3"/>
  <c r="Q11" i="3"/>
  <c r="F12" i="3"/>
  <c r="F14" i="3"/>
  <c r="H14" i="3" s="1"/>
  <c r="B16" i="3"/>
  <c r="B20" i="3" s="1"/>
  <c r="B28" i="3" s="1"/>
  <c r="F17" i="3"/>
  <c r="L24" i="3"/>
  <c r="L26" i="3" s="1"/>
  <c r="L47" i="3"/>
  <c r="L53" i="3" s="1"/>
  <c r="L57" i="3" s="1"/>
  <c r="N48" i="3"/>
  <c r="L51" i="3"/>
  <c r="N27" i="4" l="1"/>
  <c r="L17" i="4"/>
  <c r="N25" i="4"/>
  <c r="H23" i="4"/>
  <c r="L54" i="4"/>
  <c r="H27" i="4"/>
  <c r="P17" i="4"/>
  <c r="N48" i="4"/>
  <c r="J29" i="4"/>
  <c r="N26" i="3"/>
  <c r="D28" i="3"/>
  <c r="H26" i="3"/>
  <c r="F16" i="3"/>
  <c r="L16" i="3"/>
  <c r="H49" i="3"/>
  <c r="H10" i="3"/>
  <c r="R16" i="3"/>
  <c r="N53" i="3"/>
  <c r="J57" i="3"/>
  <c r="N57" i="3" s="1"/>
  <c r="J28" i="3"/>
  <c r="H53" i="3"/>
  <c r="D57" i="3"/>
  <c r="H57" i="3" s="1"/>
  <c r="Q16" i="3"/>
  <c r="B57" i="3"/>
  <c r="P16" i="3"/>
  <c r="N47" i="3"/>
  <c r="L58" i="4" l="1"/>
  <c r="N58" i="4" s="1"/>
  <c r="N54" i="4"/>
  <c r="L21" i="4"/>
  <c r="N17" i="4"/>
  <c r="L20" i="3"/>
  <c r="N16" i="3"/>
  <c r="F20" i="3"/>
  <c r="H16" i="3"/>
  <c r="N21" i="4" l="1"/>
  <c r="L29" i="4"/>
  <c r="N29" i="4" s="1"/>
  <c r="H20" i="3"/>
  <c r="F28" i="3"/>
  <c r="H28" i="3" s="1"/>
  <c r="L28" i="3"/>
  <c r="N28" i="3" s="1"/>
  <c r="N20" i="3"/>
  <c r="M66" i="2" l="1"/>
  <c r="Q66" i="2" s="1"/>
  <c r="G66" i="2"/>
  <c r="E66" i="2"/>
  <c r="O66" i="2" s="1"/>
  <c r="I64" i="2"/>
  <c r="K64" i="2" s="1"/>
  <c r="I63" i="2"/>
  <c r="K63" i="2" s="1"/>
  <c r="O63" i="2"/>
  <c r="Q63" i="2" s="1"/>
  <c r="M58" i="2"/>
  <c r="G58" i="2"/>
  <c r="E58" i="2"/>
  <c r="O58" i="2" s="1"/>
  <c r="I56" i="2"/>
  <c r="K56" i="2" s="1"/>
  <c r="I55" i="2"/>
  <c r="K55" i="2" s="1"/>
  <c r="O55" i="2"/>
  <c r="Q55" i="2" s="1"/>
  <c r="G52" i="2"/>
  <c r="K50" i="2"/>
  <c r="I50" i="2"/>
  <c r="I49" i="2"/>
  <c r="K49" i="2" s="1"/>
  <c r="M52" i="2"/>
  <c r="I48" i="2"/>
  <c r="K48" i="2" s="1"/>
  <c r="E52" i="2"/>
  <c r="Q33" i="2"/>
  <c r="O33" i="2"/>
  <c r="I32" i="2"/>
  <c r="K32" i="2" s="1"/>
  <c r="W26" i="2"/>
  <c r="O26" i="2"/>
  <c r="Q26" i="2" s="1"/>
  <c r="U26" i="2"/>
  <c r="U25" i="2"/>
  <c r="S25" i="2"/>
  <c r="G28" i="2"/>
  <c r="I25" i="2"/>
  <c r="K25" i="2" s="1"/>
  <c r="W18" i="2"/>
  <c r="O18" i="2"/>
  <c r="Q18" i="2" s="1"/>
  <c r="U18" i="2"/>
  <c r="U17" i="2"/>
  <c r="S17" i="2"/>
  <c r="G20" i="2"/>
  <c r="I17" i="2"/>
  <c r="K17" i="2" s="1"/>
  <c r="U12" i="2"/>
  <c r="S12" i="2"/>
  <c r="I12" i="2"/>
  <c r="K12" i="2" s="1"/>
  <c r="W11" i="2"/>
  <c r="O11" i="2"/>
  <c r="Q11" i="2" s="1"/>
  <c r="U11" i="2"/>
  <c r="U10" i="2"/>
  <c r="S10" i="2"/>
  <c r="M14" i="2"/>
  <c r="E14" i="2"/>
  <c r="S8" i="2"/>
  <c r="O14" i="2" l="1"/>
  <c r="Q14" i="2" s="1"/>
  <c r="Q12" i="2"/>
  <c r="U20" i="2"/>
  <c r="M60" i="2"/>
  <c r="W14" i="2"/>
  <c r="U14" i="2"/>
  <c r="E60" i="2"/>
  <c r="I52" i="2"/>
  <c r="K52" i="2" s="1"/>
  <c r="S14" i="2"/>
  <c r="O52" i="2"/>
  <c r="Q52" i="2" s="1"/>
  <c r="Q58" i="2"/>
  <c r="M22" i="2"/>
  <c r="U28" i="2"/>
  <c r="G60" i="2"/>
  <c r="O50" i="2"/>
  <c r="Q50" i="2" s="1"/>
  <c r="M8" i="2"/>
  <c r="W8" i="2" s="1"/>
  <c r="O10" i="2"/>
  <c r="W10" i="2"/>
  <c r="K11" i="2"/>
  <c r="S11" i="2"/>
  <c r="O12" i="2"/>
  <c r="W12" i="2"/>
  <c r="O17" i="2"/>
  <c r="Q17" i="2" s="1"/>
  <c r="W17" i="2"/>
  <c r="S18" i="2"/>
  <c r="W20" i="2"/>
  <c r="O25" i="2"/>
  <c r="Q25" i="2" s="1"/>
  <c r="W25" i="2"/>
  <c r="S26" i="2"/>
  <c r="O32" i="2"/>
  <c r="Q32" i="2" s="1"/>
  <c r="I33" i="2"/>
  <c r="K33" i="2" s="1"/>
  <c r="O49" i="2"/>
  <c r="Q49" i="2" s="1"/>
  <c r="O56" i="2"/>
  <c r="Q56" i="2" s="1"/>
  <c r="I58" i="2"/>
  <c r="K58" i="2" s="1"/>
  <c r="O64" i="2"/>
  <c r="Q64" i="2" s="1"/>
  <c r="I66" i="2"/>
  <c r="K66" i="2" s="1"/>
  <c r="G14" i="2"/>
  <c r="I11" i="2"/>
  <c r="I18" i="2"/>
  <c r="K18" i="2" s="1"/>
  <c r="E20" i="2"/>
  <c r="M20" i="2"/>
  <c r="I26" i="2"/>
  <c r="K26" i="2" s="1"/>
  <c r="E28" i="2"/>
  <c r="M28" i="2"/>
  <c r="I10" i="2"/>
  <c r="K10" i="2" s="1"/>
  <c r="Q10" i="2"/>
  <c r="O48" i="2"/>
  <c r="Q48" i="2" s="1"/>
  <c r="M30" i="2" l="1"/>
  <c r="I20" i="2"/>
  <c r="K20" i="2" s="1"/>
  <c r="S20" i="2"/>
  <c r="O20" i="2"/>
  <c r="W28" i="2"/>
  <c r="E22" i="2"/>
  <c r="I28" i="2"/>
  <c r="K28" i="2" s="1"/>
  <c r="S28" i="2"/>
  <c r="O28" i="2"/>
  <c r="Q28" i="2" s="1"/>
  <c r="G68" i="2"/>
  <c r="E68" i="2"/>
  <c r="I60" i="2"/>
  <c r="K60" i="2" s="1"/>
  <c r="O60" i="2"/>
  <c r="S22" i="2"/>
  <c r="M68" i="2"/>
  <c r="W22" i="2"/>
  <c r="Q60" i="2"/>
  <c r="Q20" i="2"/>
  <c r="G22" i="2"/>
  <c r="K14" i="2"/>
  <c r="I14" i="2"/>
  <c r="G30" i="2" l="1"/>
  <c r="U30" i="2" s="1"/>
  <c r="U22" i="2"/>
  <c r="E30" i="2"/>
  <c r="I22" i="2"/>
  <c r="K22" i="2" s="1"/>
  <c r="O22" i="2"/>
  <c r="Q22" i="2" s="1"/>
  <c r="Q68" i="2"/>
  <c r="W30" i="2"/>
  <c r="O68" i="2"/>
  <c r="S30" i="2"/>
  <c r="I68" i="2"/>
  <c r="K68" i="2" s="1"/>
  <c r="M35" i="2"/>
  <c r="E35" i="2" l="1"/>
  <c r="I30" i="2"/>
  <c r="K30" i="2" s="1"/>
  <c r="O30" i="2"/>
  <c r="Q30" i="2" s="1"/>
  <c r="G35" i="2"/>
  <c r="O35" i="2" l="1"/>
  <c r="Q35" i="2" s="1"/>
  <c r="I35" i="2"/>
  <c r="K35" i="2" s="1"/>
  <c r="O64" i="1" l="1"/>
  <c r="Q64" i="1"/>
  <c r="G66" i="1"/>
  <c r="I64" i="1"/>
  <c r="M66" i="1"/>
  <c r="E66" i="1"/>
  <c r="O56" i="1"/>
  <c r="Q56" i="1"/>
  <c r="G58" i="1"/>
  <c r="I56" i="1"/>
  <c r="M58" i="1"/>
  <c r="E58" i="1"/>
  <c r="Q50" i="1"/>
  <c r="O50" i="1"/>
  <c r="I50" i="1"/>
  <c r="K50" i="1"/>
  <c r="O49" i="1"/>
  <c r="Q49" i="1"/>
  <c r="G52" i="1"/>
  <c r="I49" i="1"/>
  <c r="I48" i="1"/>
  <c r="K48" i="1" s="1"/>
  <c r="Q33" i="1"/>
  <c r="O33" i="1"/>
  <c r="I33" i="1"/>
  <c r="K33" i="1"/>
  <c r="O32" i="1"/>
  <c r="Q32" i="1"/>
  <c r="I32" i="1"/>
  <c r="W26" i="1"/>
  <c r="S26" i="1"/>
  <c r="Q26" i="1"/>
  <c r="O26" i="1"/>
  <c r="K26" i="1"/>
  <c r="I26" i="1"/>
  <c r="W25" i="1"/>
  <c r="O25" i="1"/>
  <c r="M28" i="1"/>
  <c r="U25" i="1"/>
  <c r="E28" i="1"/>
  <c r="W18" i="1"/>
  <c r="S18" i="1"/>
  <c r="Q18" i="1"/>
  <c r="O18" i="1"/>
  <c r="K18" i="1"/>
  <c r="I18" i="1"/>
  <c r="W17" i="1"/>
  <c r="O17" i="1"/>
  <c r="M20" i="1"/>
  <c r="U17" i="1"/>
  <c r="E20" i="1"/>
  <c r="W12" i="1"/>
  <c r="O12" i="1"/>
  <c r="Q12" i="1"/>
  <c r="U12" i="1"/>
  <c r="S12" i="1"/>
  <c r="W11" i="1"/>
  <c r="S11" i="1"/>
  <c r="Q11" i="1"/>
  <c r="O11" i="1"/>
  <c r="K11" i="1"/>
  <c r="I11" i="1"/>
  <c r="W10" i="1"/>
  <c r="O10" i="1"/>
  <c r="M14" i="1"/>
  <c r="U10" i="1"/>
  <c r="E14" i="1"/>
  <c r="M8" i="1"/>
  <c r="W8" i="1" s="1"/>
  <c r="S8" i="1"/>
  <c r="O20" i="1" l="1"/>
  <c r="W28" i="1"/>
  <c r="I14" i="1"/>
  <c r="O14" i="1"/>
  <c r="E22" i="1"/>
  <c r="K32" i="1"/>
  <c r="W20" i="1"/>
  <c r="Q20" i="1"/>
  <c r="O28" i="1"/>
  <c r="Q28" i="1" s="1"/>
  <c r="G60" i="1"/>
  <c r="U14" i="1"/>
  <c r="O66" i="1"/>
  <c r="Q66" i="1" s="1"/>
  <c r="S28" i="1"/>
  <c r="I66" i="1"/>
  <c r="K66" i="1"/>
  <c r="Q14" i="1"/>
  <c r="M22" i="1"/>
  <c r="O58" i="1"/>
  <c r="Q58" i="1" s="1"/>
  <c r="S20" i="1"/>
  <c r="I58" i="1"/>
  <c r="U20" i="1"/>
  <c r="K58" i="1"/>
  <c r="G28" i="1"/>
  <c r="I10" i="1"/>
  <c r="Q10" i="1"/>
  <c r="U11" i="1"/>
  <c r="I12" i="1"/>
  <c r="K12" i="1" s="1"/>
  <c r="I17" i="1"/>
  <c r="Q17" i="1"/>
  <c r="U18" i="1"/>
  <c r="I25" i="1"/>
  <c r="K25" i="1" s="1"/>
  <c r="Q25" i="1"/>
  <c r="U26" i="1"/>
  <c r="O48" i="1"/>
  <c r="Q48" i="1" s="1"/>
  <c r="E52" i="1"/>
  <c r="M52" i="1"/>
  <c r="O55" i="1"/>
  <c r="O63" i="1"/>
  <c r="Q63" i="1" s="1"/>
  <c r="K10" i="1"/>
  <c r="S10" i="1"/>
  <c r="G14" i="1"/>
  <c r="K17" i="1"/>
  <c r="S17" i="1"/>
  <c r="S25" i="1"/>
  <c r="K49" i="1"/>
  <c r="I55" i="1"/>
  <c r="K55" i="1" s="1"/>
  <c r="Q55" i="1"/>
  <c r="K56" i="1"/>
  <c r="I63" i="1"/>
  <c r="K63" i="1" s="1"/>
  <c r="K64" i="1"/>
  <c r="G20" i="1"/>
  <c r="I20" i="1" s="1"/>
  <c r="Q22" i="1" l="1"/>
  <c r="M30" i="1"/>
  <c r="O22" i="1"/>
  <c r="E30" i="1"/>
  <c r="W14" i="1"/>
  <c r="M60" i="1"/>
  <c r="G68" i="1"/>
  <c r="I52" i="1"/>
  <c r="K52" i="1" s="1"/>
  <c r="S14" i="1"/>
  <c r="O52" i="1"/>
  <c r="Q52" i="1" s="1"/>
  <c r="E60" i="1"/>
  <c r="K20" i="1"/>
  <c r="G22" i="1"/>
  <c r="K14" i="1"/>
  <c r="U28" i="1"/>
  <c r="I28" i="1"/>
  <c r="K28" i="1" s="1"/>
  <c r="G30" i="1" l="1"/>
  <c r="U22" i="1"/>
  <c r="M35" i="1"/>
  <c r="U30" i="1"/>
  <c r="O30" i="1"/>
  <c r="Q30" i="1" s="1"/>
  <c r="E35" i="1"/>
  <c r="W22" i="1"/>
  <c r="M68" i="1"/>
  <c r="I60" i="1"/>
  <c r="K60" i="1" s="1"/>
  <c r="O60" i="1"/>
  <c r="Q60" i="1" s="1"/>
  <c r="E68" i="1"/>
  <c r="S22" i="1"/>
  <c r="I22" i="1"/>
  <c r="K22" i="1" s="1"/>
  <c r="O35" i="1" l="1"/>
  <c r="Q35" i="1" s="1"/>
  <c r="W30" i="1"/>
  <c r="G35" i="1"/>
  <c r="I68" i="1"/>
  <c r="K68" i="1" s="1"/>
  <c r="S30" i="1"/>
  <c r="O68" i="1"/>
  <c r="Q68" i="1" s="1"/>
  <c r="I30" i="1"/>
  <c r="K30" i="1" s="1"/>
  <c r="I35" i="1" l="1"/>
  <c r="K35" i="1" s="1"/>
</calcChain>
</file>

<file path=xl/sharedStrings.xml><?xml version="1.0" encoding="utf-8"?>
<sst xmlns="http://schemas.openxmlformats.org/spreadsheetml/2006/main" count="300" uniqueCount="78">
  <si>
    <t>PUGET SOUND ENERGY</t>
  </si>
  <si>
    <t>SUMMARY OF GAS OPERATING REVENUE &amp; THERM SALES</t>
  </si>
  <si>
    <t>INCREASE (DECREASE)</t>
  </si>
  <si>
    <t/>
  </si>
  <si>
    <t>VARIANCE FROM BUDGET</t>
  </si>
  <si>
    <t>VARIANCE FROM 2015</t>
  </si>
  <si>
    <t>REVENUE PER THERM</t>
  </si>
  <si>
    <t>ACTUAL</t>
  </si>
  <si>
    <t>SALE OF GAS - REVENUE</t>
  </si>
  <si>
    <t>BUDGET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</si>
  <si>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</si>
  <si>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</si>
  <si>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</si>
  <si>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</si>
  <si>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</si>
  <si>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</si>
  <si>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</si>
  <si>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</si>
  <si>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</si>
  <si>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</si>
  <si>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</si>
  <si>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</si>
  <si>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</si>
  <si>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</si>
  <si>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</si>
  <si>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</si>
  <si>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</si>
  <si>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</si>
  <si>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</si>
  <si>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</si>
  <si>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81 (Utility Tax &amp; FranFee) in above</t>
  </si>
  <si>
    <t>SCH. 120 (Cons. Tracker Rev) in above</t>
  </si>
  <si>
    <t>Low Income Surcharge included in above</t>
  </si>
  <si>
    <t>SCH. 132 (Merger Rate Credit) in above</t>
  </si>
  <si>
    <t>SCH. 140 (Prop Tax in BillEngy) in above</t>
  </si>
  <si>
    <t>SCH. 141 (Expedt in BillEngy) in above</t>
  </si>
  <si>
    <t>SCH. 142 (Decup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</si>
  <si>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</si>
  <si>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</si>
  <si>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</si>
  <si>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</si>
  <si>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</si>
  <si>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</si>
  <si>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</si>
  <si>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</si>
  <si>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02-2017 S</t>
  </si>
  <si>
    <t>SUMMARY OF ELECTRIC OPERATING REVENUE &amp; KWH SALES</t>
  </si>
  <si>
    <t>REVENUE PER KWH</t>
  </si>
  <si>
    <t>SALE OF ELECTRICITY - REVENUE</t>
  </si>
  <si>
    <t>BUDGET *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</si>
  <si>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</si>
  <si>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</si>
  <si>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</si>
  <si>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</si>
  <si>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</si>
  <si>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</si>
  <si>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Total retail sales</t>
  </si>
  <si>
    <t>Transportation (Billed plus Change in Unbilled)</t>
  </si>
  <si>
    <t>Sales to other utilities and marketers</t>
  </si>
  <si>
    <t>Total electric revenues</t>
  </si>
  <si>
    <t>Non-Core Gas Sales</t>
  </si>
  <si>
    <t>Transmission Revenue</t>
  </si>
  <si>
    <t>Other Misc Operating Revenue</t>
  </si>
  <si>
    <t xml:space="preserve">    Other operating revenues</t>
  </si>
  <si>
    <t>Total electric sales</t>
  </si>
  <si>
    <t>SCH. 81 (B &amp; O tax) in above-billed</t>
  </si>
  <si>
    <t>SCH. 94 (Res/farm credit) in above</t>
  </si>
  <si>
    <t>SCH. 120 (Cons. Rider rev) in above</t>
  </si>
  <si>
    <t>SCH. 95A (Federal Incentives) in above</t>
  </si>
  <si>
    <t>SCH. 133 (JPUD Gain on Sale Cr) in above</t>
  </si>
  <si>
    <t xml:space="preserve">SCH. 137 (REC Proceeds Credit) in above </t>
  </si>
  <si>
    <t>SALE OF ELECTRICITY - KWH</t>
  </si>
  <si>
    <t>Total kWh</t>
  </si>
  <si>
    <t>MONTH OF MARCH 2017</t>
  </si>
  <si>
    <t>VARIANCE FROM 2016</t>
  </si>
  <si>
    <t>TWELVE MONTHS ENDED MARCH 31, 2017</t>
  </si>
  <si>
    <t>MONTH OF JANUARY 2017</t>
  </si>
  <si>
    <t>MONTH OF FEBRUARY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</si>
</sst>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DM&quot;_-;\-* #,##0.00\ &quot;DM&quot;_-;_-* &quot;-&quot;??\ &quot;DM&quot;_-;_-@_-"/>
    <numFmt numFmtId="165" formatCode="_(&quot;$&quot;* #,##0_);_(&quot;$&quot;* \(#,##0\);_(&quot;$&quot;* &quot;-&quot;??_);_(@_)"/>
    <numFmt numFmtId="166" formatCode="_(#,##0_);\(#,##0\);_(#,##0_);_(@_)"/>
    <numFmt numFmtId="167" formatCode="_(#,##0.0%_);\(#,##0.0%\);_(#,##0.0%_);_(@_)"/>
    <numFmt numFmtId="168" formatCode="_(&quot;$&quot;* #,##0.000_);_(&quot;$&quot;* \(#,##0.000\);_(&quot;$&quot;* &quot;-&quot;???_);_(@_)"/>
    <numFmt numFmtId="169" formatCode="_(* #,##0.000_);_(* \(#,##0.000\);_(* &quot;-&quot;???_);_(@_)"/>
    <numFmt numFmtId="170" formatCode="_-* #,##0.00\ _D_M_-;\-* #,##0.00\ _D_M_-;_-* &quot;-&quot;??\ _D_M_-;_-@_-"/>
    <numFmt numFmtId="171" formatCode="_(#,##0.00_);\(#,##0.00\);_(#,##0.00_);_(@_)"/>
    <numFmt numFmtId="172" formatCode="0.0%;\(0.0%\)"/>
    <numFmt numFmtId="173" formatCode="#,##0.000_);\(#,##0.000\)"/>
    <numFmt numFmtId="174" formatCode="0.000"/>
    <numFmt numFmtId="175" formatCode="_(* #,##0.00_);_(* \(#,##0.00\);_(* &quot;-&quot;_);_(@_)"/>
    <numFmt numFmtId="176" formatCode="00000"/>
    <numFmt numFmtId="177" formatCode="0.00_)"/>
    <numFmt numFmtId="178" formatCode="#,##0_);\(#,##0\);&quot;---&quot;_)"/>
    <numFmt numFmtId="179" formatCode="###,000"/>
    <numFmt numFmtId="180" formatCode="#,##0.0000"/>
    <numFmt numFmtId="181" formatCode="0.0%_);\(0.0%\)"/>
    <numFmt numFmtId="182" formatCode="_(* #,##0_);_(* \(#,##0\);_(* &quot;-&quot;??_);_(@_)"/>
  </numFmts>
  <fonts count="33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i/>
      <sz val="9"/>
      <name val="Times New Roman"/>
      <family val="1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sz val="10"/>
      <color indexed="12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/>
      <diagonal/>
    </border>
  </borders>
  <cellStyleXfs count="103">
    <xf numFmtId="0" fontId="0" fillId="0" borderId="0"/>
    <xf numFmtId="17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9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8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3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76" fontId="1" fillId="0" borderId="0"/>
    <xf numFmtId="38" fontId="10" fillId="16" borderId="0" applyNumberFormat="0" applyBorder="0" applyAlignment="0" applyProtection="0"/>
    <xf numFmtId="10" fontId="10" fillId="17" borderId="3" applyNumberFormat="0" applyBorder="0" applyAlignment="0" applyProtection="0"/>
    <xf numFmtId="177" fontId="12" fillId="0" borderId="0"/>
    <xf numFmtId="39" fontId="6" fillId="0" borderId="0"/>
    <xf numFmtId="10" fontId="1" fillId="0" borderId="0" applyFont="0" applyFill="0" applyBorder="0" applyAlignment="0" applyProtection="0"/>
    <xf numFmtId="4" fontId="13" fillId="18" borderId="4" applyNumberFormat="0" applyProtection="0">
      <alignment vertical="center"/>
    </xf>
    <xf numFmtId="4" fontId="14" fillId="18" borderId="4" applyNumberFormat="0" applyProtection="0">
      <alignment vertical="center"/>
    </xf>
    <xf numFmtId="4" fontId="13" fillId="18" borderId="4" applyNumberFormat="0" applyProtection="0">
      <alignment horizontal="left" vertical="center" indent="1"/>
    </xf>
    <xf numFmtId="0" fontId="13" fillId="18" borderId="4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4" applyNumberFormat="0" applyProtection="0">
      <alignment horizontal="right" vertical="center"/>
    </xf>
    <xf numFmtId="4" fontId="15" fillId="21" borderId="4" applyNumberFormat="0" applyProtection="0">
      <alignment horizontal="right" vertical="center"/>
    </xf>
    <xf numFmtId="4" fontId="15" fillId="22" borderId="4" applyNumberFormat="0" applyProtection="0">
      <alignment horizontal="right" vertical="center"/>
    </xf>
    <xf numFmtId="4" fontId="15" fillId="23" borderId="4" applyNumberFormat="0" applyProtection="0">
      <alignment horizontal="right" vertical="center"/>
    </xf>
    <xf numFmtId="4" fontId="15" fillId="24" borderId="4" applyNumberFormat="0" applyProtection="0">
      <alignment horizontal="right" vertical="center"/>
    </xf>
    <xf numFmtId="4" fontId="15" fillId="25" borderId="4" applyNumberFormat="0" applyProtection="0">
      <alignment horizontal="right" vertical="center"/>
    </xf>
    <xf numFmtId="4" fontId="15" fillId="26" borderId="4" applyNumberFormat="0" applyProtection="0">
      <alignment horizontal="right" vertical="center"/>
    </xf>
    <xf numFmtId="4" fontId="15" fillId="27" borderId="4" applyNumberFormat="0" applyProtection="0">
      <alignment horizontal="right" vertical="center"/>
    </xf>
    <xf numFmtId="4" fontId="15" fillId="28" borderId="4" applyNumberFormat="0" applyProtection="0">
      <alignment horizontal="right" vertical="center"/>
    </xf>
    <xf numFmtId="4" fontId="13" fillId="29" borderId="5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4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0" fontId="1" fillId="31" borderId="4" applyNumberFormat="0" applyProtection="0">
      <alignment horizontal="left" vertical="top" indent="1"/>
    </xf>
    <xf numFmtId="0" fontId="1" fillId="19" borderId="4" applyNumberFormat="0" applyProtection="0">
      <alignment horizontal="left" vertical="center" indent="1"/>
    </xf>
    <xf numFmtId="0" fontId="1" fillId="19" borderId="4" applyNumberFormat="0" applyProtection="0">
      <alignment horizontal="left" vertical="top" indent="1"/>
    </xf>
    <xf numFmtId="0" fontId="1" fillId="32" borderId="4" applyNumberFormat="0" applyProtection="0">
      <alignment horizontal="left" vertical="center" indent="1"/>
    </xf>
    <xf numFmtId="0" fontId="1" fillId="32" borderId="4" applyNumberFormat="0" applyProtection="0">
      <alignment horizontal="left" vertical="top" indent="1"/>
    </xf>
    <xf numFmtId="0" fontId="1" fillId="30" borderId="4" applyNumberFormat="0" applyProtection="0">
      <alignment horizontal="left" vertical="center" indent="1"/>
    </xf>
    <xf numFmtId="0" fontId="1" fillId="30" borderId="4" applyNumberFormat="0" applyProtection="0">
      <alignment horizontal="left" vertical="top" indent="1"/>
    </xf>
    <xf numFmtId="0" fontId="1" fillId="33" borderId="3" applyNumberFormat="0">
      <protection locked="0"/>
    </xf>
    <xf numFmtId="0" fontId="17" fillId="31" borderId="6" applyBorder="0"/>
    <xf numFmtId="4" fontId="15" fillId="34" borderId="4" applyNumberFormat="0" applyProtection="0">
      <alignment vertical="center"/>
    </xf>
    <xf numFmtId="4" fontId="18" fillId="34" borderId="4" applyNumberFormat="0" applyProtection="0">
      <alignment vertical="center"/>
    </xf>
    <xf numFmtId="4" fontId="15" fillId="34" borderId="4" applyNumberFormat="0" applyProtection="0">
      <alignment horizontal="left" vertical="center" indent="1"/>
    </xf>
    <xf numFmtId="0" fontId="15" fillId="34" borderId="4" applyNumberFormat="0" applyProtection="0">
      <alignment horizontal="left" vertical="top" indent="1"/>
    </xf>
    <xf numFmtId="4" fontId="15" fillId="30" borderId="4" applyNumberFormat="0" applyProtection="0">
      <alignment horizontal="right" vertical="center"/>
    </xf>
    <xf numFmtId="4" fontId="18" fillId="30" borderId="4" applyNumberFormat="0" applyProtection="0">
      <alignment horizontal="right" vertical="center"/>
    </xf>
    <xf numFmtId="4" fontId="15" fillId="19" borderId="4" applyNumberFormat="0" applyProtection="0">
      <alignment horizontal="left" vertical="center" indent="1"/>
    </xf>
    <xf numFmtId="0" fontId="15" fillId="19" borderId="4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0" fillId="36" borderId="3"/>
    <xf numFmtId="4" fontId="20" fillId="30" borderId="4" applyNumberFormat="0" applyProtection="0">
      <alignment horizontal="right" vertical="center"/>
    </xf>
    <xf numFmtId="0" fontId="21" fillId="0" borderId="7" applyNumberFormat="0" applyFont="0" applyFill="0" applyAlignment="0" applyProtection="0"/>
    <xf numFmtId="179" fontId="22" fillId="0" borderId="8" applyNumberFormat="0" applyProtection="0">
      <alignment horizontal="right" vertical="center"/>
    </xf>
    <xf numFmtId="179" fontId="23" fillId="0" borderId="9" applyNumberFormat="0" applyProtection="0">
      <alignment horizontal="right" vertical="center"/>
    </xf>
    <xf numFmtId="0" fontId="23" fillId="37" borderId="7" applyNumberFormat="0" applyAlignment="0" applyProtection="0">
      <alignment horizontal="left" vertical="center" indent="1"/>
    </xf>
    <xf numFmtId="0" fontId="24" fillId="38" borderId="9" applyNumberFormat="0" applyAlignment="0" applyProtection="0">
      <alignment horizontal="left" vertical="center" indent="1"/>
    </xf>
    <xf numFmtId="0" fontId="24" fillId="38" borderId="9" applyNumberFormat="0" applyAlignment="0" applyProtection="0">
      <alignment horizontal="left" vertical="center" indent="1"/>
    </xf>
    <xf numFmtId="0" fontId="25" fillId="0" borderId="10" applyNumberFormat="0" applyFill="0" applyBorder="0" applyAlignment="0" applyProtection="0"/>
    <xf numFmtId="0" fontId="26" fillId="0" borderId="10" applyBorder="0" applyAlignment="0" applyProtection="0"/>
    <xf numFmtId="179" fontId="27" fillId="39" borderId="11" applyNumberFormat="0" applyBorder="0" applyAlignment="0" applyProtection="0">
      <alignment horizontal="right" vertical="center" indent="1"/>
    </xf>
    <xf numFmtId="179" fontId="28" fillId="40" borderId="11" applyNumberFormat="0" applyBorder="0" applyAlignment="0" applyProtection="0">
      <alignment horizontal="right" vertical="center" indent="1"/>
    </xf>
    <xf numFmtId="179" fontId="28" fillId="41" borderId="11" applyNumberFormat="0" applyBorder="0" applyAlignment="0" applyProtection="0">
      <alignment horizontal="right" vertical="center" indent="1"/>
    </xf>
    <xf numFmtId="179" fontId="29" fillId="42" borderId="11" applyNumberFormat="0" applyBorder="0" applyAlignment="0" applyProtection="0">
      <alignment horizontal="right" vertical="center" indent="1"/>
    </xf>
    <xf numFmtId="179" fontId="29" fillId="43" borderId="11" applyNumberFormat="0" applyBorder="0" applyAlignment="0" applyProtection="0">
      <alignment horizontal="right" vertical="center" indent="1"/>
    </xf>
    <xf numFmtId="179" fontId="29" fillId="44" borderId="11" applyNumberFormat="0" applyBorder="0" applyAlignment="0" applyProtection="0">
      <alignment horizontal="right" vertical="center" indent="1"/>
    </xf>
    <xf numFmtId="179" fontId="30" fillId="45" borderId="11" applyNumberFormat="0" applyBorder="0" applyAlignment="0" applyProtection="0">
      <alignment horizontal="right" vertical="center" indent="1"/>
    </xf>
    <xf numFmtId="179" fontId="30" fillId="46" borderId="11" applyNumberFormat="0" applyBorder="0" applyAlignment="0" applyProtection="0">
      <alignment horizontal="right" vertical="center" indent="1"/>
    </xf>
    <xf numFmtId="179" fontId="30" fillId="47" borderId="11" applyNumberFormat="0" applyBorder="0" applyAlignment="0" applyProtection="0">
      <alignment horizontal="right" vertical="center" indent="1"/>
    </xf>
    <xf numFmtId="0" fontId="24" fillId="48" borderId="7" applyNumberFormat="0" applyAlignment="0" applyProtection="0">
      <alignment horizontal="left" vertical="center" indent="1"/>
    </xf>
    <xf numFmtId="0" fontId="24" fillId="49" borderId="7" applyNumberFormat="0" applyAlignment="0" applyProtection="0">
      <alignment horizontal="left" vertical="center" indent="1"/>
    </xf>
    <xf numFmtId="0" fontId="24" fillId="50" borderId="7" applyNumberFormat="0" applyAlignment="0" applyProtection="0">
      <alignment horizontal="left" vertical="center" indent="1"/>
    </xf>
    <xf numFmtId="0" fontId="24" fillId="51" borderId="7" applyNumberFormat="0" applyAlignment="0" applyProtection="0">
      <alignment horizontal="left" vertical="center" indent="1"/>
    </xf>
    <xf numFmtId="0" fontId="24" fillId="52" borderId="9" applyNumberFormat="0" applyAlignment="0" applyProtection="0">
      <alignment horizontal="left" vertical="center" indent="1"/>
    </xf>
    <xf numFmtId="179" fontId="22" fillId="51" borderId="8" applyNumberFormat="0" applyBorder="0" applyProtection="0">
      <alignment horizontal="right" vertical="center"/>
    </xf>
    <xf numFmtId="179" fontId="23" fillId="51" borderId="9" applyNumberFormat="0" applyBorder="0" applyProtection="0">
      <alignment horizontal="right" vertical="center"/>
    </xf>
    <xf numFmtId="179" fontId="22" fillId="53" borderId="7" applyNumberFormat="0" applyAlignment="0" applyProtection="0">
      <alignment horizontal="left" vertical="center" indent="1"/>
    </xf>
    <xf numFmtId="0" fontId="23" fillId="37" borderId="9" applyNumberFormat="0" applyAlignment="0" applyProtection="0">
      <alignment horizontal="left" vertical="center" indent="1"/>
    </xf>
    <xf numFmtId="0" fontId="24" fillId="52" borderId="9" applyNumberFormat="0" applyAlignment="0" applyProtection="0">
      <alignment horizontal="left" vertical="center" indent="1"/>
    </xf>
    <xf numFmtId="179" fontId="23" fillId="52" borderId="9" applyNumberFormat="0" applyProtection="0">
      <alignment horizontal="right" vertical="center"/>
    </xf>
    <xf numFmtId="0" fontId="3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Fill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Fill="1" applyProtection="1"/>
    <xf numFmtId="0" fontId="1" fillId="0" borderId="0" xfId="0" applyFont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5" fillId="0" borderId="0" xfId="0" applyFont="1" applyProtection="1"/>
    <xf numFmtId="44" fontId="4" fillId="0" borderId="0" xfId="2" applyNumberFormat="1" applyFont="1" applyAlignment="1" applyProtection="1">
      <alignment horizontal="right"/>
    </xf>
    <xf numFmtId="165" fontId="4" fillId="0" borderId="0" xfId="2" applyNumberFormat="1" applyFont="1" applyProtection="1"/>
    <xf numFmtId="166" fontId="4" fillId="0" borderId="0" xfId="0" applyNumberFormat="1" applyFont="1" applyProtection="1"/>
    <xf numFmtId="165" fontId="4" fillId="0" borderId="0" xfId="0" applyNumberFormat="1" applyFont="1" applyProtection="1"/>
    <xf numFmtId="167" fontId="4" fillId="0" borderId="0" xfId="4" applyNumberFormat="1" applyFont="1" applyFill="1" applyAlignment="1" applyProtection="1">
      <alignment horizontal="right"/>
    </xf>
    <xf numFmtId="168" fontId="4" fillId="0" borderId="0" xfId="2" applyNumberFormat="1" applyFont="1" applyFill="1" applyAlignment="1" applyProtection="1">
      <alignment horizontal="right"/>
    </xf>
    <xf numFmtId="169" fontId="4" fillId="0" borderId="0" xfId="0" applyNumberFormat="1" applyFont="1" applyFill="1" applyProtection="1"/>
    <xf numFmtId="171" fontId="4" fillId="0" borderId="0" xfId="1" applyNumberFormat="1" applyFont="1" applyAlignment="1" applyProtection="1">
      <alignment horizontal="right"/>
    </xf>
    <xf numFmtId="169" fontId="4" fillId="0" borderId="0" xfId="2" applyNumberFormat="1" applyFont="1" applyFill="1" applyAlignment="1" applyProtection="1">
      <alignment horizontal="right"/>
    </xf>
    <xf numFmtId="171" fontId="4" fillId="0" borderId="1" xfId="1" applyNumberFormat="1" applyFont="1" applyBorder="1" applyAlignment="1" applyProtection="1">
      <alignment horizontal="right"/>
    </xf>
    <xf numFmtId="167" fontId="4" fillId="0" borderId="1" xfId="4" applyNumberFormat="1" applyFont="1" applyFill="1" applyBorder="1" applyAlignment="1" applyProtection="1">
      <alignment horizontal="right"/>
    </xf>
    <xf numFmtId="169" fontId="4" fillId="0" borderId="1" xfId="2" applyNumberFormat="1" applyFont="1" applyFill="1" applyBorder="1" applyAlignment="1" applyProtection="1">
      <alignment horizontal="right"/>
    </xf>
    <xf numFmtId="172" fontId="4" fillId="0" borderId="0" xfId="3" applyNumberFormat="1" applyFont="1" applyFill="1" applyProtection="1"/>
    <xf numFmtId="166" fontId="4" fillId="0" borderId="0" xfId="1" applyNumberFormat="1" applyFont="1" applyBorder="1" applyAlignment="1" applyProtection="1">
      <alignment horizontal="right"/>
    </xf>
    <xf numFmtId="166" fontId="4" fillId="0" borderId="0" xfId="4" applyNumberFormat="1" applyFont="1" applyFill="1" applyBorder="1" applyAlignment="1" applyProtection="1">
      <alignment horizontal="right"/>
    </xf>
    <xf numFmtId="39" fontId="4" fillId="0" borderId="0" xfId="1" applyNumberFormat="1" applyFont="1" applyBorder="1" applyAlignment="1" applyProtection="1">
      <alignment horizontal="right"/>
    </xf>
    <xf numFmtId="173" fontId="4" fillId="0" borderId="0" xfId="2" applyNumberFormat="1" applyFont="1" applyFill="1" applyBorder="1" applyAlignment="1" applyProtection="1">
      <alignment horizontal="right"/>
    </xf>
    <xf numFmtId="166" fontId="4" fillId="0" borderId="0" xfId="2" applyNumberFormat="1" applyFont="1" applyFill="1" applyBorder="1" applyAlignment="1" applyProtection="1">
      <alignment horizontal="right"/>
    </xf>
    <xf numFmtId="166" fontId="4" fillId="0" borderId="0" xfId="0" applyNumberFormat="1" applyFont="1" applyBorder="1" applyProtection="1"/>
    <xf numFmtId="0" fontId="4" fillId="0" borderId="0" xfId="0" applyFont="1" applyBorder="1" applyProtection="1"/>
    <xf numFmtId="174" fontId="4" fillId="0" borderId="0" xfId="0" applyNumberFormat="1" applyFont="1" applyFill="1" applyProtection="1"/>
    <xf numFmtId="166" fontId="4" fillId="0" borderId="0" xfId="1" applyNumberFormat="1" applyFont="1" applyAlignment="1" applyProtection="1">
      <alignment horizontal="right"/>
    </xf>
    <xf numFmtId="172" fontId="4" fillId="0" borderId="0" xfId="3" applyNumberFormat="1" applyFont="1" applyFill="1" applyBorder="1" applyProtection="1"/>
    <xf numFmtId="44" fontId="4" fillId="0" borderId="2" xfId="2" applyNumberFormat="1" applyFont="1" applyBorder="1" applyAlignment="1" applyProtection="1">
      <alignment horizontal="right"/>
    </xf>
    <xf numFmtId="165" fontId="4" fillId="0" borderId="0" xfId="2" applyNumberFormat="1" applyFont="1" applyBorder="1" applyProtection="1"/>
    <xf numFmtId="167" fontId="4" fillId="0" borderId="2" xfId="4" applyNumberFormat="1" applyFont="1" applyFill="1" applyBorder="1" applyAlignment="1" applyProtection="1">
      <alignment horizontal="right"/>
    </xf>
    <xf numFmtId="44" fontId="4" fillId="0" borderId="0" xfId="0" applyNumberFormat="1" applyFont="1" applyProtection="1"/>
    <xf numFmtId="44" fontId="4" fillId="0" borderId="0" xfId="1" applyNumberFormat="1" applyFont="1" applyAlignment="1" applyProtection="1">
      <alignment horizontal="right"/>
    </xf>
    <xf numFmtId="44" fontId="4" fillId="0" borderId="0" xfId="0" applyNumberFormat="1" applyFont="1" applyFill="1" applyProtection="1"/>
    <xf numFmtId="43" fontId="4" fillId="0" borderId="0" xfId="1" applyNumberFormat="1" applyFont="1" applyAlignment="1" applyProtection="1">
      <alignment horizontal="right"/>
    </xf>
    <xf numFmtId="41" fontId="4" fillId="0" borderId="0" xfId="2" applyNumberFormat="1" applyFont="1" applyAlignment="1" applyProtection="1">
      <alignment horizontal="right"/>
    </xf>
    <xf numFmtId="175" fontId="4" fillId="0" borderId="0" xfId="2" applyNumberFormat="1" applyFont="1" applyAlignment="1" applyProtection="1">
      <alignment horizontal="right"/>
    </xf>
    <xf numFmtId="166" fontId="4" fillId="0" borderId="0" xfId="1" applyNumberFormat="1" applyFont="1" applyAlignment="1" applyProtection="1"/>
    <xf numFmtId="166" fontId="4" fillId="0" borderId="0" xfId="1" applyNumberFormat="1" applyFont="1" applyProtection="1"/>
    <xf numFmtId="166" fontId="4" fillId="0" borderId="1" xfId="1" applyNumberFormat="1" applyFont="1" applyBorder="1" applyAlignment="1" applyProtection="1"/>
    <xf numFmtId="166" fontId="4" fillId="0" borderId="2" xfId="1" applyNumberFormat="1" applyFont="1" applyBorder="1" applyAlignment="1" applyProtection="1"/>
    <xf numFmtId="39" fontId="1" fillId="0" borderId="0" xfId="4" applyNumberFormat="1" applyFont="1" applyFill="1" applyAlignment="1" applyProtection="1">
      <alignment wrapText="1"/>
    </xf>
    <xf numFmtId="0" fontId="0" fillId="0" borderId="0" xfId="0" applyAlignment="1">
      <alignment wrapText="1"/>
    </xf>
    <xf numFmtId="39" fontId="2" fillId="0" borderId="0" xfId="4" applyFont="1" applyFill="1" applyAlignment="1" applyProtection="1">
      <alignment horizontal="centerContinuous"/>
    </xf>
    <xf numFmtId="0" fontId="0" fillId="0" borderId="0" xfId="0" applyFill="1" applyProtection="1"/>
    <xf numFmtId="39" fontId="2" fillId="0" borderId="0" xfId="4" applyFont="1" applyFill="1" applyBorder="1" applyAlignment="1" applyProtection="1">
      <alignment horizontal="centerContinuous"/>
    </xf>
    <xf numFmtId="14" fontId="2" fillId="0" borderId="0" xfId="4" applyNumberFormat="1" applyFont="1" applyFill="1" applyAlignment="1" applyProtection="1">
      <alignment horizontal="centerContinuous"/>
    </xf>
    <xf numFmtId="39" fontId="5" fillId="0" borderId="0" xfId="4" applyFont="1" applyFill="1" applyAlignment="1" applyProtection="1">
      <alignment horizontal="centerContinuous"/>
    </xf>
    <xf numFmtId="39" fontId="3" fillId="0" borderId="0" xfId="4" applyFont="1" applyFill="1" applyAlignment="1" applyProtection="1">
      <alignment horizontal="centerContinuous"/>
    </xf>
    <xf numFmtId="39" fontId="3" fillId="0" borderId="0" xfId="4" applyFont="1" applyFill="1" applyAlignment="1" applyProtection="1"/>
    <xf numFmtId="39" fontId="1" fillId="0" borderId="0" xfId="4" applyFont="1" applyFill="1" applyAlignment="1" applyProtection="1"/>
    <xf numFmtId="39" fontId="1" fillId="0" borderId="0" xfId="4" applyFont="1" applyFill="1" applyProtection="1"/>
    <xf numFmtId="39" fontId="3" fillId="0" borderId="0" xfId="4" applyNumberFormat="1" applyFont="1" applyFill="1" applyProtection="1"/>
    <xf numFmtId="39" fontId="1" fillId="0" borderId="0" xfId="4" applyNumberFormat="1" applyFont="1" applyFill="1" applyProtection="1"/>
    <xf numFmtId="43" fontId="1" fillId="0" borderId="1" xfId="4" applyNumberFormat="1" applyFont="1" applyFill="1" applyBorder="1" applyAlignment="1" applyProtection="1">
      <alignment horizontal="centerContinuous"/>
    </xf>
    <xf numFmtId="39" fontId="1" fillId="0" borderId="0" xfId="4" applyNumberFormat="1" applyFont="1" applyFill="1" applyBorder="1" applyProtection="1"/>
    <xf numFmtId="39" fontId="1" fillId="0" borderId="1" xfId="4" applyNumberFormat="1" applyFont="1" applyFill="1" applyBorder="1" applyAlignment="1" applyProtection="1">
      <alignment horizontal="centerContinuous"/>
    </xf>
    <xf numFmtId="39" fontId="1" fillId="0" borderId="1" xfId="4" applyFont="1" applyFill="1" applyBorder="1" applyAlignment="1" applyProtection="1">
      <alignment horizontal="centerContinuous"/>
    </xf>
    <xf numFmtId="39" fontId="1" fillId="0" borderId="0" xfId="4" applyNumberFormat="1" applyFont="1" applyFill="1" applyAlignment="1" applyProtection="1">
      <alignment horizontal="left"/>
    </xf>
    <xf numFmtId="39" fontId="1" fillId="0" borderId="0" xfId="4" applyNumberFormat="1" applyFont="1" applyFill="1" applyAlignment="1" applyProtection="1">
      <alignment horizontal="center"/>
    </xf>
    <xf numFmtId="39" fontId="1" fillId="0" borderId="0" xfId="4" quotePrefix="1" applyFont="1" applyFill="1" applyAlignment="1" applyProtection="1">
      <alignment horizontal="center"/>
    </xf>
    <xf numFmtId="39" fontId="1" fillId="0" borderId="0" xfId="4" applyFont="1" applyFill="1" applyAlignment="1" applyProtection="1">
      <alignment horizontal="center"/>
    </xf>
    <xf numFmtId="39" fontId="3" fillId="0" borderId="0" xfId="4" applyNumberFormat="1" applyFont="1" applyFill="1" applyAlignment="1" applyProtection="1">
      <alignment horizontal="left"/>
    </xf>
    <xf numFmtId="0" fontId="1" fillId="0" borderId="1" xfId="4" quotePrefix="1" applyNumberFormat="1" applyFont="1" applyFill="1" applyBorder="1" applyAlignment="1" applyProtection="1">
      <alignment horizontal="center"/>
    </xf>
    <xf numFmtId="39" fontId="1" fillId="0" borderId="1" xfId="4" applyNumberFormat="1" applyFont="1" applyFill="1" applyBorder="1" applyAlignment="1" applyProtection="1">
      <alignment horizontal="center"/>
    </xf>
    <xf numFmtId="39" fontId="1" fillId="0" borderId="1" xfId="4" applyFont="1" applyFill="1" applyBorder="1" applyAlignment="1" applyProtection="1">
      <alignment horizontal="center"/>
    </xf>
    <xf numFmtId="39" fontId="1" fillId="0" borderId="0" xfId="4" applyNumberFormat="1" applyFont="1" applyFill="1" applyBorder="1" applyAlignment="1" applyProtection="1">
      <alignment horizontal="center"/>
    </xf>
    <xf numFmtId="39" fontId="4" fillId="0" borderId="0" xfId="4" applyNumberFormat="1" applyFont="1" applyFill="1" applyProtection="1"/>
    <xf numFmtId="39" fontId="4" fillId="0" borderId="0" xfId="4" applyNumberFormat="1" applyFont="1" applyFill="1" applyAlignment="1" applyProtection="1">
      <alignment horizontal="fill"/>
    </xf>
    <xf numFmtId="39" fontId="4" fillId="0" borderId="0" xfId="4" applyFont="1" applyFill="1" applyAlignment="1" applyProtection="1">
      <alignment horizontal="fill"/>
    </xf>
    <xf numFmtId="39" fontId="4" fillId="0" borderId="0" xfId="4" applyFont="1" applyFill="1" applyProtection="1"/>
    <xf numFmtId="39" fontId="4" fillId="0" borderId="0" xfId="4" applyNumberFormat="1" applyFont="1" applyFill="1" applyAlignment="1" applyProtection="1">
      <alignment horizontal="left"/>
    </xf>
    <xf numFmtId="44" fontId="4" fillId="0" borderId="0" xfId="4" applyNumberFormat="1" applyFont="1" applyFill="1" applyAlignment="1" applyProtection="1">
      <alignment horizontal="right"/>
    </xf>
    <xf numFmtId="7" fontId="4" fillId="0" borderId="0" xfId="4" applyNumberFormat="1" applyFont="1" applyFill="1" applyAlignment="1" applyProtection="1">
      <alignment horizontal="right"/>
    </xf>
    <xf numFmtId="39" fontId="4" fillId="0" borderId="0" xfId="4" applyNumberFormat="1" applyFont="1" applyFill="1" applyAlignment="1" applyProtection="1">
      <alignment horizontal="right"/>
    </xf>
    <xf numFmtId="10" fontId="4" fillId="0" borderId="0" xfId="4" applyNumberFormat="1" applyFont="1" applyFill="1" applyAlignment="1" applyProtection="1">
      <alignment horizontal="right"/>
    </xf>
    <xf numFmtId="168" fontId="4" fillId="0" borderId="0" xfId="1" applyNumberFormat="1" applyFont="1" applyFill="1" applyBorder="1" applyAlignment="1" applyProtection="1">
      <alignment horizontal="right"/>
    </xf>
    <xf numFmtId="168" fontId="0" fillId="0" borderId="0" xfId="0" applyNumberFormat="1" applyFill="1" applyProtection="1"/>
    <xf numFmtId="43" fontId="4" fillId="0" borderId="0" xfId="4" applyNumberFormat="1" applyFont="1" applyFill="1" applyAlignment="1" applyProtection="1">
      <alignment horizontal="right"/>
    </xf>
    <xf numFmtId="169" fontId="4" fillId="0" borderId="0" xfId="1" applyNumberFormat="1" applyFont="1" applyFill="1" applyAlignment="1" applyProtection="1">
      <alignment horizontal="right"/>
    </xf>
    <xf numFmtId="169" fontId="4" fillId="0" borderId="0" xfId="1" applyNumberFormat="1" applyFont="1" applyFill="1" applyBorder="1" applyAlignment="1" applyProtection="1">
      <alignment horizontal="right"/>
    </xf>
    <xf numFmtId="9" fontId="0" fillId="0" borderId="0" xfId="3" applyFont="1" applyFill="1" applyProtection="1"/>
    <xf numFmtId="43" fontId="4" fillId="0" borderId="0" xfId="4" applyNumberFormat="1" applyFont="1" applyFill="1" applyBorder="1" applyAlignment="1" applyProtection="1">
      <alignment horizontal="right"/>
    </xf>
    <xf numFmtId="10" fontId="4" fillId="0" borderId="0" xfId="4" applyNumberFormat="1" applyFont="1" applyFill="1" applyBorder="1" applyAlignment="1" applyProtection="1">
      <alignment horizontal="right"/>
    </xf>
    <xf numFmtId="43" fontId="4" fillId="0" borderId="12" xfId="4" applyNumberFormat="1" applyFont="1" applyFill="1" applyBorder="1" applyAlignment="1" applyProtection="1">
      <alignment horizontal="right"/>
    </xf>
    <xf numFmtId="39" fontId="4" fillId="0" borderId="12" xfId="4" applyFont="1" applyFill="1" applyBorder="1" applyAlignment="1" applyProtection="1">
      <alignment horizontal="right"/>
    </xf>
    <xf numFmtId="180" fontId="4" fillId="0" borderId="12" xfId="4" applyNumberFormat="1" applyFont="1" applyFill="1" applyBorder="1" applyAlignment="1" applyProtection="1">
      <alignment horizontal="right"/>
    </xf>
    <xf numFmtId="39" fontId="4" fillId="0" borderId="0" xfId="4" applyNumberFormat="1" applyFont="1" applyFill="1" applyAlignment="1" applyProtection="1">
      <alignment horizontal="left" indent="1"/>
    </xf>
    <xf numFmtId="43" fontId="4" fillId="0" borderId="1" xfId="4" applyNumberFormat="1" applyFont="1" applyFill="1" applyBorder="1" applyAlignment="1" applyProtection="1">
      <alignment horizontal="right"/>
    </xf>
    <xf numFmtId="41" fontId="4" fillId="0" borderId="0" xfId="4" applyNumberFormat="1" applyFont="1" applyFill="1" applyAlignment="1" applyProtection="1">
      <alignment horizontal="right"/>
    </xf>
    <xf numFmtId="169" fontId="4" fillId="0" borderId="1" xfId="1" applyNumberFormat="1" applyFont="1" applyFill="1" applyBorder="1" applyAlignment="1" applyProtection="1">
      <alignment horizontal="right"/>
    </xf>
    <xf numFmtId="43" fontId="1" fillId="0" borderId="12" xfId="4" applyNumberFormat="1" applyFont="1" applyFill="1" applyBorder="1" applyAlignment="1" applyProtection="1">
      <alignment horizontal="right"/>
    </xf>
    <xf numFmtId="43" fontId="1" fillId="0" borderId="0" xfId="4" applyNumberFormat="1" applyFont="1" applyFill="1" applyAlignment="1" applyProtection="1">
      <alignment horizontal="right"/>
    </xf>
    <xf numFmtId="39" fontId="1" fillId="0" borderId="0" xfId="4" applyFont="1" applyFill="1" applyAlignment="1" applyProtection="1">
      <alignment horizontal="right"/>
    </xf>
    <xf numFmtId="39" fontId="4" fillId="0" borderId="0" xfId="4" applyFont="1" applyFill="1" applyBorder="1" applyAlignment="1" applyProtection="1">
      <alignment horizontal="left" indent="1"/>
    </xf>
    <xf numFmtId="167" fontId="4" fillId="0" borderId="0" xfId="4" applyNumberFormat="1" applyFont="1" applyFill="1" applyBorder="1" applyAlignment="1" applyProtection="1">
      <alignment horizontal="right"/>
    </xf>
    <xf numFmtId="39" fontId="4" fillId="0" borderId="0" xfId="4" applyFont="1" applyFill="1" applyAlignment="1" applyProtection="1">
      <alignment horizontal="right"/>
    </xf>
    <xf numFmtId="39" fontId="4" fillId="0" borderId="0" xfId="4" applyFont="1" applyFill="1" applyBorder="1" applyAlignment="1" applyProtection="1">
      <alignment horizontal="left"/>
    </xf>
    <xf numFmtId="39" fontId="4" fillId="0" borderId="0" xfId="4" applyFont="1" applyFill="1" applyBorder="1" applyAlignment="1" applyProtection="1">
      <alignment horizontal="right"/>
    </xf>
    <xf numFmtId="44" fontId="4" fillId="0" borderId="0" xfId="4" applyNumberFormat="1" applyFont="1" applyFill="1" applyBorder="1" applyAlignment="1" applyProtection="1">
      <alignment horizontal="right"/>
    </xf>
    <xf numFmtId="39" fontId="4" fillId="0" borderId="0" xfId="4" applyFont="1" applyFill="1" applyAlignment="1" applyProtection="1">
      <alignment horizontal="left" indent="1"/>
    </xf>
    <xf numFmtId="44" fontId="4" fillId="0" borderId="2" xfId="4" applyNumberFormat="1" applyFont="1" applyFill="1" applyBorder="1" applyAlignment="1" applyProtection="1">
      <alignment horizontal="right"/>
    </xf>
    <xf numFmtId="39" fontId="4" fillId="0" borderId="0" xfId="4" applyFont="1" applyFill="1" applyAlignment="1" applyProtection="1">
      <alignment horizontal="left"/>
    </xf>
    <xf numFmtId="181" fontId="4" fillId="0" borderId="0" xfId="4" applyNumberFormat="1" applyFont="1" applyFill="1" applyBorder="1" applyAlignment="1" applyProtection="1">
      <alignment horizontal="right"/>
    </xf>
    <xf numFmtId="44" fontId="1" fillId="0" borderId="0" xfId="4" applyNumberFormat="1" applyFont="1" applyFill="1" applyBorder="1" applyAlignment="1" applyProtection="1">
      <alignment horizontal="right"/>
    </xf>
    <xf numFmtId="43" fontId="1" fillId="0" borderId="0" xfId="4" applyNumberFormat="1" applyFont="1" applyFill="1" applyBorder="1" applyAlignment="1" applyProtection="1">
      <alignment horizontal="right"/>
    </xf>
    <xf numFmtId="39" fontId="1" fillId="0" borderId="0" xfId="4" applyFont="1" applyFill="1" applyBorder="1" applyAlignment="1" applyProtection="1">
      <alignment horizontal="right"/>
    </xf>
    <xf numFmtId="170" fontId="0" fillId="0" borderId="0" xfId="1" applyFont="1" applyFill="1" applyProtection="1"/>
    <xf numFmtId="43" fontId="4" fillId="0" borderId="0" xfId="4" applyNumberFormat="1" applyFont="1" applyFill="1" applyProtection="1"/>
    <xf numFmtId="44" fontId="4" fillId="0" borderId="0" xfId="4" applyNumberFormat="1" applyFont="1" applyFill="1" applyProtection="1"/>
    <xf numFmtId="43" fontId="0" fillId="0" borderId="0" xfId="0" applyNumberFormat="1" applyFill="1" applyProtection="1"/>
    <xf numFmtId="39" fontId="4" fillId="0" borderId="0" xfId="30" applyFont="1" applyFill="1" applyAlignment="1" applyProtection="1">
      <alignment horizontal="left"/>
    </xf>
    <xf numFmtId="44" fontId="32" fillId="0" borderId="0" xfId="4" applyNumberFormat="1" applyFont="1" applyFill="1" applyProtection="1"/>
    <xf numFmtId="44" fontId="1" fillId="0" borderId="0" xfId="4" applyNumberFormat="1" applyFont="1" applyFill="1" applyProtection="1"/>
    <xf numFmtId="43" fontId="1" fillId="0" borderId="0" xfId="4" applyNumberFormat="1" applyFont="1" applyFill="1" applyProtection="1"/>
    <xf numFmtId="44" fontId="1" fillId="0" borderId="1" xfId="4" applyNumberFormat="1" applyFont="1" applyFill="1" applyBorder="1" applyAlignment="1" applyProtection="1">
      <alignment horizontal="centerContinuous"/>
    </xf>
    <xf numFmtId="44" fontId="1" fillId="0" borderId="0" xfId="4" applyNumberFormat="1" applyFont="1" applyFill="1" applyAlignment="1" applyProtection="1">
      <alignment horizontal="center"/>
    </xf>
    <xf numFmtId="44" fontId="1" fillId="0" borderId="0" xfId="4" applyNumberFormat="1" applyFont="1" applyFill="1" applyAlignment="1" applyProtection="1">
      <alignment horizontal="left"/>
    </xf>
    <xf numFmtId="39" fontId="1" fillId="0" borderId="0" xfId="4" applyNumberFormat="1" applyFont="1" applyFill="1" applyAlignment="1" applyProtection="1">
      <alignment horizontal="fill"/>
    </xf>
    <xf numFmtId="44" fontId="1" fillId="0" borderId="1" xfId="4" quotePrefix="1" applyNumberFormat="1" applyFont="1" applyFill="1" applyBorder="1" applyAlignment="1" applyProtection="1">
      <alignment horizontal="center"/>
    </xf>
    <xf numFmtId="43" fontId="1" fillId="0" borderId="1" xfId="4" applyNumberFormat="1" applyFont="1" applyFill="1" applyBorder="1" applyAlignment="1" applyProtection="1">
      <alignment horizontal="center"/>
    </xf>
    <xf numFmtId="44" fontId="4" fillId="0" borderId="0" xfId="4" applyNumberFormat="1" applyFont="1" applyFill="1" applyAlignment="1" applyProtection="1">
      <alignment horizontal="fill"/>
    </xf>
    <xf numFmtId="43" fontId="4" fillId="0" borderId="0" xfId="4" applyNumberFormat="1" applyFont="1" applyFill="1" applyAlignment="1" applyProtection="1">
      <alignment horizontal="fill"/>
    </xf>
    <xf numFmtId="182" fontId="4" fillId="0" borderId="0" xfId="4" applyNumberFormat="1" applyFont="1" applyFill="1" applyAlignment="1" applyProtection="1">
      <alignment horizontal="right"/>
    </xf>
    <xf numFmtId="10" fontId="4" fillId="0" borderId="0" xfId="4" applyNumberFormat="1" applyFont="1" applyFill="1" applyProtection="1"/>
    <xf numFmtId="164" fontId="4" fillId="0" borderId="0" xfId="2" applyFont="1" applyFill="1" applyProtection="1"/>
    <xf numFmtId="182" fontId="4" fillId="0" borderId="0" xfId="4" applyNumberFormat="1" applyFont="1" applyFill="1" applyBorder="1" applyAlignment="1" applyProtection="1">
      <alignment horizontal="right"/>
    </xf>
    <xf numFmtId="41" fontId="4" fillId="0" borderId="0" xfId="4" applyNumberFormat="1" applyFont="1" applyFill="1" applyBorder="1" applyAlignment="1" applyProtection="1">
      <alignment horizontal="right"/>
    </xf>
    <xf numFmtId="182" fontId="1" fillId="0" borderId="12" xfId="4" applyNumberFormat="1" applyFont="1" applyFill="1" applyBorder="1" applyAlignment="1" applyProtection="1">
      <alignment horizontal="right"/>
    </xf>
    <xf numFmtId="182" fontId="1" fillId="0" borderId="0" xfId="4" applyNumberFormat="1" applyFont="1" applyFill="1" applyAlignment="1" applyProtection="1">
      <alignment horizontal="right"/>
    </xf>
    <xf numFmtId="41" fontId="1" fillId="0" borderId="0" xfId="4" applyNumberFormat="1" applyFont="1" applyFill="1" applyAlignment="1" applyProtection="1">
      <alignment horizontal="right"/>
    </xf>
    <xf numFmtId="41" fontId="1" fillId="0" borderId="12" xfId="4" applyNumberFormat="1" applyFont="1" applyFill="1" applyBorder="1" applyAlignment="1" applyProtection="1">
      <alignment horizontal="right"/>
    </xf>
    <xf numFmtId="182" fontId="4" fillId="0" borderId="1" xfId="4" applyNumberFormat="1" applyFont="1" applyFill="1" applyBorder="1" applyAlignment="1" applyProtection="1">
      <alignment horizontal="right"/>
    </xf>
    <xf numFmtId="182" fontId="4" fillId="0" borderId="12" xfId="4" applyNumberFormat="1" applyFont="1" applyFill="1" applyBorder="1" applyAlignment="1" applyProtection="1">
      <alignment horizontal="right"/>
    </xf>
    <xf numFmtId="41" fontId="4" fillId="0" borderId="12" xfId="4" applyNumberFormat="1" applyFont="1" applyFill="1" applyBorder="1" applyAlignment="1" applyProtection="1">
      <alignment horizontal="right"/>
    </xf>
    <xf numFmtId="182" fontId="4" fillId="0" borderId="2" xfId="4" applyNumberFormat="1" applyFont="1" applyFill="1" applyBorder="1" applyAlignment="1" applyProtection="1">
      <alignment horizontal="right"/>
    </xf>
    <xf numFmtId="41" fontId="1" fillId="0" borderId="0" xfId="4" applyNumberFormat="1" applyFont="1" applyFill="1" applyBorder="1" applyAlignment="1" applyProtection="1">
      <alignment horizontal="fill"/>
    </xf>
    <xf numFmtId="41" fontId="1" fillId="0" borderId="0" xfId="4" applyNumberFormat="1" applyFont="1" applyFill="1" applyProtection="1"/>
    <xf numFmtId="41" fontId="1" fillId="0" borderId="0" xfId="4" applyNumberFormat="1" applyFont="1" applyFill="1" applyAlignment="1" applyProtection="1">
      <alignment horizontal="left"/>
    </xf>
    <xf numFmtId="39" fontId="1" fillId="0" borderId="0" xfId="4" applyNumberFormat="1" applyFont="1" applyFill="1" applyBorder="1" applyAlignment="1" applyProtection="1">
      <alignment horizontal="left"/>
    </xf>
    <xf numFmtId="39" fontId="1" fillId="0" borderId="0" xfId="4" applyFont="1" applyFill="1" applyBorder="1" applyProtection="1"/>
    <xf numFmtId="39" fontId="1" fillId="0" borderId="0" xfId="4" applyFont="1" applyFill="1" applyBorder="1" applyAlignment="1" applyProtection="1">
      <alignment horizontal="center"/>
    </xf>
    <xf numFmtId="44" fontId="1" fillId="0" borderId="1" xfId="4" applyNumberFormat="1" applyFont="1" applyFill="1" applyBorder="1" applyAlignment="1" applyProtection="1">
      <alignment horizontal="center"/>
    </xf>
    <xf numFmtId="43" fontId="1" fillId="0" borderId="0" xfId="4" applyNumberFormat="1" applyFont="1" applyFill="1" applyBorder="1" applyAlignment="1" applyProtection="1">
      <alignment horizontal="fill"/>
    </xf>
    <xf numFmtId="43" fontId="1" fillId="0" borderId="0" xfId="4" applyNumberFormat="1" applyFont="1" applyFill="1" applyAlignment="1" applyProtection="1">
      <alignment horizontal="left"/>
    </xf>
  </cellXfs>
  <cellStyles count="103">
    <cellStyle name="Accent1 - 20%" xfId="5"/>
    <cellStyle name="Accent1 - 40%" xfId="6"/>
    <cellStyle name="Accent1 - 60%" xfId="7"/>
    <cellStyle name="Accent2 - 20%" xfId="8"/>
    <cellStyle name="Accent2 - 40%" xfId="9"/>
    <cellStyle name="Accent2 - 60%" xfId="10"/>
    <cellStyle name="Accent3 - 20%" xfId="11"/>
    <cellStyle name="Accent3 - 40%" xfId="12"/>
    <cellStyle name="Accent3 - 60%" xfId="13"/>
    <cellStyle name="Accent4 - 20%" xfId="14"/>
    <cellStyle name="Accent4 - 40%" xfId="15"/>
    <cellStyle name="Accent4 - 60%" xfId="16"/>
    <cellStyle name="Accent5 - 20%" xfId="17"/>
    <cellStyle name="Accent5 - 40%" xfId="18"/>
    <cellStyle name="Accent5 - 60%" xfId="19"/>
    <cellStyle name="Accent6 - 20%" xfId="20"/>
    <cellStyle name="Accent6 - 40%" xfId="21"/>
    <cellStyle name="Accent6 - 60%" xfId="22"/>
    <cellStyle name="Comma" xfId="1" builtinId="3"/>
    <cellStyle name="Currency" xfId="2" builtinId="4"/>
    <cellStyle name="Emphasis 1" xfId="23"/>
    <cellStyle name="Emphasis 2" xfId="24"/>
    <cellStyle name="Emphasis 3" xfId="25"/>
    <cellStyle name="Entered" xfId="26"/>
    <cellStyle name="Grey" xfId="27"/>
    <cellStyle name="Input [yellow]" xfId="28"/>
    <cellStyle name="Normal" xfId="0" builtinId="0"/>
    <cellStyle name="Normal - Style1" xfId="29"/>
    <cellStyle name="Normal_Monthly" xfId="4"/>
    <cellStyle name="Normal_Year To Date" xfId="30"/>
    <cellStyle name="Percent" xfId="3" builtinId="5"/>
    <cellStyle name="Percent [2]" xfId="31"/>
    <cellStyle name="Percent 2" xfId="102"/>
    <cellStyle name="SAPBEXaggData" xfId="32"/>
    <cellStyle name="SAPBEXaggDataEmph" xfId="33"/>
    <cellStyle name="SAPBEXaggItem" xfId="34"/>
    <cellStyle name="SAPBEXaggItemX" xfId="35"/>
    <cellStyle name="SAPBEXchaText" xfId="36"/>
    <cellStyle name="SAPBEXexcBad7" xfId="37"/>
    <cellStyle name="SAPBEXexcBad8" xfId="38"/>
    <cellStyle name="SAPBEXexcBad9" xfId="39"/>
    <cellStyle name="SAPBEXexcCritical4" xfId="40"/>
    <cellStyle name="SAPBEXexcCritical5" xfId="41"/>
    <cellStyle name="SAPBEXexcCritical6" xfId="42"/>
    <cellStyle name="SAPBEXexcGood1" xfId="43"/>
    <cellStyle name="SAPBEXexcGood2" xfId="44"/>
    <cellStyle name="SAPBEXexcGood3" xfId="45"/>
    <cellStyle name="SAPBEXfilterDrill" xfId="46"/>
    <cellStyle name="SAPBEXfilterItem" xfId="47"/>
    <cellStyle name="SAPBEXfilterText" xfId="48"/>
    <cellStyle name="SAPBEXformats" xfId="49"/>
    <cellStyle name="SAPBEXheaderItem" xfId="50"/>
    <cellStyle name="SAPBEXheaderText" xfId="51"/>
    <cellStyle name="SAPBEXHLevel0" xfId="52"/>
    <cellStyle name="SAPBEXHLevel0X" xfId="53"/>
    <cellStyle name="SAPBEXHLevel1" xfId="54"/>
    <cellStyle name="SAPBEXHLevel1X" xfId="55"/>
    <cellStyle name="SAPBEXHLevel2" xfId="56"/>
    <cellStyle name="SAPBEXHLevel2X" xfId="57"/>
    <cellStyle name="SAPBEXHLevel3" xfId="58"/>
    <cellStyle name="SAPBEXHLevel3X" xfId="59"/>
    <cellStyle name="SAPBEXinputData" xfId="60"/>
    <cellStyle name="SAPBEXItemHeader" xfId="61"/>
    <cellStyle name="SAPBEXresData" xfId="62"/>
    <cellStyle name="SAPBEXresDataEmph" xfId="63"/>
    <cellStyle name="SAPBEXresItem" xfId="64"/>
    <cellStyle name="SAPBEXresItemX" xfId="65"/>
    <cellStyle name="SAPBEXstdData" xfId="66"/>
    <cellStyle name="SAPBEXstdDataEmph" xfId="67"/>
    <cellStyle name="SAPBEXstdItem" xfId="68"/>
    <cellStyle name="SAPBEXstdItemX" xfId="69"/>
    <cellStyle name="SAPBEXtitle" xfId="70"/>
    <cellStyle name="SAPBEXunassignedItem" xfId="71"/>
    <cellStyle name="SAPBEXundefined" xfId="72"/>
    <cellStyle name="SAPBorder" xfId="73"/>
    <cellStyle name="SAPDataCell" xfId="74"/>
    <cellStyle name="SAPDataTotalCell" xfId="75"/>
    <cellStyle name="SAPDimensionCell" xfId="76"/>
    <cellStyle name="SAPEditableDataCell" xfId="77"/>
    <cellStyle name="SAPEditableDataTotalCell" xfId="78"/>
    <cellStyle name="SAPEmphasized" xfId="79"/>
    <cellStyle name="SAPEmphasizedTotal" xfId="80"/>
    <cellStyle name="SAPExceptionLevel1" xfId="81"/>
    <cellStyle name="SAPExceptionLevel2" xfId="82"/>
    <cellStyle name="SAPExceptionLevel3" xfId="83"/>
    <cellStyle name="SAPExceptionLevel4" xfId="84"/>
    <cellStyle name="SAPExceptionLevel5" xfId="85"/>
    <cellStyle name="SAPExceptionLevel6" xfId="86"/>
    <cellStyle name="SAPExceptionLevel7" xfId="87"/>
    <cellStyle name="SAPExceptionLevel8" xfId="88"/>
    <cellStyle name="SAPExceptionLevel9" xfId="89"/>
    <cellStyle name="SAPHierarchyCell0" xfId="90"/>
    <cellStyle name="SAPHierarchyCell1" xfId="91"/>
    <cellStyle name="SAPHierarchyCell2" xfId="92"/>
    <cellStyle name="SAPHierarchyCell3" xfId="93"/>
    <cellStyle name="SAPHierarchyCell4" xfId="94"/>
    <cellStyle name="SAPLockedDataCell" xfId="95"/>
    <cellStyle name="SAPLockedDataTotalCell" xfId="96"/>
    <cellStyle name="SAPMemberCell" xfId="97"/>
    <cellStyle name="SAPMemberTotalCell" xfId="98"/>
    <cellStyle name="SAPReadonlyDataCell" xfId="99"/>
    <cellStyle name="SAPReadonlyDataTotalCell" xfId="100"/>
    <cellStyle name="Sheet Title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07%20JE143/12-2007/12-07%20Elec_Unb%20(93.3%25%205%20months)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ales%20and%20Margin%20Reports/SOE%20SOG%20ZRW_ZGO1%20%20ZRW_ZEO1/2017%20Sales%20of%20Gas%20Reports/Sales%20of%20Gas%20Template%201-2017xlsx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ales%20and%20Margin%20Reports/SOE%20SOG%20ZRW_ZGO1%20%20ZRW_ZEO1/2017%20Sales%20of%20Gas%20Reports/Sales%20of%20Gas%20Template%202-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Sales%20and%20Margin%20Reports/SOE%20SOG%20ZRW_ZGO1%20%20ZRW_ZEO1/2017%20Sales%20of%20Electricity%20Reports/Sales%20of%20Electricity%20Template%203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112990222.25</v>
          </cell>
        </row>
      </sheetData>
      <sheetData sheetId="9">
        <row r="1">
          <cell r="B1">
            <v>2017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B5">
            <v>90127225.010000005</v>
          </cell>
        </row>
      </sheetData>
      <sheetData sheetId="9">
        <row r="1">
          <cell r="B1">
            <v>2017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R"/>
      <sheetName val="YTD"/>
      <sheetName val="QTD"/>
      <sheetName val="12ME"/>
      <sheetName val="SAP Download"/>
      <sheetName val="Input Tab"/>
      <sheetName val="Approval His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4"/>
  <sheetViews>
    <sheetView zoomScaleNormal="100" zoomScaleSheetLayoutView="100" workbookViewId="0">
      <pane xSplit="4" ySplit="8" topLeftCell="E40" activePane="bottomRight" state="frozen"/>
      <selection activeCell="M42" sqref="M42"/>
      <selection pane="topRight" activeCell="M42" sqref="M42"/>
      <selection pane="bottomLeft" activeCell="M42" sqref="M42"/>
      <selection pane="bottomRight" activeCell="S78" sqref="S78"/>
    </sheetView>
  </sheetViews>
  <sheetFormatPr defaultColWidth="9.109375" defaultRowHeight="11.4" x14ac:dyDescent="0.2"/>
  <cols>
    <col min="1" max="2" width="1.6640625" style="7" customWidth="1"/>
    <col min="3" max="3" width="9.109375" style="7"/>
    <col min="4" max="4" width="23.88671875" style="7" customWidth="1"/>
    <col min="5" max="5" width="16.6640625" style="7" customWidth="1"/>
    <col min="6" max="6" width="0.88671875" style="7" customWidth="1"/>
    <col min="7" max="7" width="16.6640625" style="7" customWidth="1"/>
    <col min="8" max="8" width="0.88671875" style="7" customWidth="1"/>
    <col min="9" max="9" width="16.6640625" style="7" customWidth="1"/>
    <col min="10" max="10" width="0.88671875" style="7" customWidth="1"/>
    <col min="11" max="11" width="7.6640625" style="8" customWidth="1"/>
    <col min="12" max="12" width="0.88671875" style="7" customWidth="1"/>
    <col min="13" max="13" width="16.6640625" style="7" customWidth="1"/>
    <col min="14" max="14" width="0.88671875" style="7" customWidth="1"/>
    <col min="15" max="15" width="16.6640625" style="7" customWidth="1"/>
    <col min="16" max="16" width="0.88671875" style="7" customWidth="1"/>
    <col min="17" max="17" width="7.6640625" style="8" customWidth="1"/>
    <col min="18" max="18" width="0.88671875" style="7" customWidth="1"/>
    <col min="19" max="19" width="7.6640625" style="8" customWidth="1"/>
    <col min="20" max="20" width="0.88671875" style="8" customWidth="1"/>
    <col min="21" max="21" width="7.6640625" style="8" customWidth="1"/>
    <col min="22" max="22" width="0.88671875" style="8" customWidth="1"/>
    <col min="23" max="23" width="7.6640625" style="8" customWidth="1"/>
    <col min="24" max="16384" width="9.109375" style="7"/>
  </cols>
  <sheetData>
    <row r="1" spans="1:23" s="1" customFormat="1" ht="13.8" x14ac:dyDescent="0.25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3"/>
      <c r="T1" s="3"/>
      <c r="U1" s="3"/>
      <c r="V1" s="3"/>
      <c r="W1" s="3"/>
    </row>
    <row r="2" spans="1:23" s="1" customFormat="1" ht="13.8" x14ac:dyDescent="0.25">
      <c r="E2" s="2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3"/>
      <c r="T2" s="3"/>
      <c r="U2" s="3"/>
      <c r="V2" s="3"/>
      <c r="W2" s="3"/>
    </row>
    <row r="3" spans="1:23" s="1" customFormat="1" ht="13.8" x14ac:dyDescent="0.25">
      <c r="E3" s="2" t="s">
        <v>76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3"/>
      <c r="T3" s="3"/>
      <c r="U3" s="3"/>
      <c r="V3" s="3"/>
      <c r="W3" s="3"/>
    </row>
    <row r="4" spans="1:23" s="4" customFormat="1" ht="13.2" x14ac:dyDescent="0.25">
      <c r="E4" s="5" t="s">
        <v>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6"/>
      <c r="T4" s="6"/>
      <c r="U4" s="6"/>
      <c r="V4" s="6"/>
      <c r="W4" s="6"/>
    </row>
    <row r="5" spans="1:23" x14ac:dyDescent="0.2">
      <c r="A5" s="7" t="s">
        <v>3</v>
      </c>
    </row>
    <row r="6" spans="1:23" s="9" customFormat="1" ht="13.2" x14ac:dyDescent="0.25">
      <c r="A6" s="9" t="s">
        <v>3</v>
      </c>
      <c r="I6" s="10" t="s">
        <v>4</v>
      </c>
      <c r="J6" s="10"/>
      <c r="K6" s="10"/>
      <c r="O6" s="10" t="s">
        <v>5</v>
      </c>
      <c r="P6" s="10"/>
      <c r="Q6" s="10"/>
      <c r="S6" s="11" t="s">
        <v>6</v>
      </c>
      <c r="T6" s="11"/>
      <c r="U6" s="11"/>
      <c r="V6" s="11"/>
      <c r="W6" s="11"/>
    </row>
    <row r="7" spans="1:23" s="9" customFormat="1" ht="13.2" x14ac:dyDescent="0.25">
      <c r="E7" s="12" t="s">
        <v>7</v>
      </c>
      <c r="G7" s="12"/>
      <c r="I7" s="12"/>
      <c r="K7" s="13"/>
      <c r="M7" s="12" t="s">
        <v>7</v>
      </c>
      <c r="O7" s="12"/>
      <c r="Q7" s="13"/>
      <c r="S7" s="13"/>
      <c r="T7" s="14"/>
      <c r="U7" s="13"/>
      <c r="V7" s="14"/>
      <c r="W7" s="13"/>
    </row>
    <row r="8" spans="1:23" s="9" customFormat="1" ht="13.2" x14ac:dyDescent="0.25">
      <c r="A8" s="4" t="s">
        <v>8</v>
      </c>
      <c r="E8" s="15">
        <v>2017</v>
      </c>
      <c r="G8" s="15" t="s">
        <v>9</v>
      </c>
      <c r="I8" s="15" t="s">
        <v>10</v>
      </c>
      <c r="K8" s="16" t="s">
        <v>11</v>
      </c>
      <c r="M8" s="15">
        <f>E8-1</f>
        <v>2016</v>
      </c>
      <c r="O8" s="15" t="s">
        <v>10</v>
      </c>
      <c r="Q8" s="16" t="s">
        <v>11</v>
      </c>
      <c r="S8" s="16">
        <f>E8</f>
        <v>2017</v>
      </c>
      <c r="T8" s="14"/>
      <c r="U8" s="16" t="s">
        <v>9</v>
      </c>
      <c r="V8" s="14"/>
      <c r="W8" s="16">
        <f>M8</f>
        <v>2016</v>
      </c>
    </row>
    <row r="9" spans="1:23" ht="12" x14ac:dyDescent="0.25">
      <c r="B9" s="17" t="s">
        <v>12</v>
      </c>
    </row>
    <row r="10" spans="1:23" x14ac:dyDescent="0.2">
      <c r="C10" s="7" t="s">
        <v>13</v>
      </c>
      <c r="E10" s="18">
        <v>112990222.25</v>
      </c>
      <c r="F10" s="19"/>
      <c r="G10" s="18">
        <v>88289000</v>
      </c>
      <c r="H10" s="20"/>
      <c r="I10" s="18">
        <f>E10-G10</f>
        <v>24701222.25</v>
      </c>
      <c r="J10" s="21"/>
      <c r="K10" s="22">
        <f>IF(G10=0,"n/a",IF(AND(I10/G10&lt;1,I10/G10&gt;-1),I10/G10,"n/a"))</f>
        <v>0.27977689463013511</v>
      </c>
      <c r="M10" s="18">
        <v>86862846.620000005</v>
      </c>
      <c r="N10" s="20"/>
      <c r="O10" s="18">
        <f>E10-M10</f>
        <v>26127375.629999995</v>
      </c>
      <c r="Q10" s="22">
        <f>IF(M10=0,"n/a",IF(AND(O10/M10&lt;1,O10/M10&gt;-1),O10/M10,"n/a"))</f>
        <v>0.30078884870420786</v>
      </c>
      <c r="S10" s="23">
        <f>IF(E48=0,"n/a",E10/E48)</f>
        <v>1.0185269245967674</v>
      </c>
      <c r="T10" s="24"/>
      <c r="U10" s="23">
        <f>IF(G48=0,"n/a",G10/G48)</f>
        <v>0.98161057558676046</v>
      </c>
      <c r="V10" s="24"/>
      <c r="W10" s="23">
        <f>IF(M48=0,"n/a",M10/M48)</f>
        <v>0.99654220159980056</v>
      </c>
    </row>
    <row r="11" spans="1:23" x14ac:dyDescent="0.2">
      <c r="C11" s="7" t="s">
        <v>14</v>
      </c>
      <c r="E11" s="25">
        <v>37350345.460000001</v>
      </c>
      <c r="F11" s="20"/>
      <c r="G11" s="25">
        <v>31012000</v>
      </c>
      <c r="H11" s="20"/>
      <c r="I11" s="25">
        <f>E11-G11</f>
        <v>6338345.4600000009</v>
      </c>
      <c r="K11" s="22">
        <f>IF(G11=0,"n/a",IF(AND(I11/G11&lt;1,I11/G11&gt;-1),I11/G11,"n/a"))</f>
        <v>0.20438364052624794</v>
      </c>
      <c r="M11" s="25">
        <v>27451773.530000001</v>
      </c>
      <c r="N11" s="20"/>
      <c r="O11" s="25">
        <f>E11-M11</f>
        <v>9898571.9299999997</v>
      </c>
      <c r="Q11" s="22">
        <f>IF(M11=0,"n/a",IF(AND(O11/M11&lt;1,O11/M11&gt;-1),O11/M11,"n/a"))</f>
        <v>0.36058041638667121</v>
      </c>
      <c r="S11" s="26">
        <f>IF(E49=0,"n/a",E11/E49)</f>
        <v>0.85276318882536672</v>
      </c>
      <c r="T11" s="24"/>
      <c r="U11" s="26">
        <f>IF(G49=0,"n/a",G11/G49)</f>
        <v>0.84815665682091679</v>
      </c>
      <c r="V11" s="24"/>
      <c r="W11" s="26">
        <f>IF(M49=0,"n/a",M11/M49)</f>
        <v>0.8504005555343529</v>
      </c>
    </row>
    <row r="12" spans="1:23" x14ac:dyDescent="0.2">
      <c r="C12" s="7" t="s">
        <v>15</v>
      </c>
      <c r="E12" s="27">
        <v>2937777.17</v>
      </c>
      <c r="F12" s="20"/>
      <c r="G12" s="27">
        <v>2581000</v>
      </c>
      <c r="H12" s="20"/>
      <c r="I12" s="27">
        <f>E12-G12</f>
        <v>356777.16999999993</v>
      </c>
      <c r="K12" s="28">
        <f>IF(G12=0,"n/a",IF(AND(I12/G12&lt;1,I12/G12&gt;-1),I12/G12,"n/a"))</f>
        <v>0.13823214645486243</v>
      </c>
      <c r="M12" s="27">
        <v>2311485.2599999998</v>
      </c>
      <c r="N12" s="20"/>
      <c r="O12" s="27">
        <f>E12-M12</f>
        <v>626291.91000000015</v>
      </c>
      <c r="Q12" s="28">
        <f>IF(M12=0,"n/a",IF(AND(O12/M12&lt;1,O12/M12&gt;-1),O12/M12,"n/a"))</f>
        <v>0.2709478277183564</v>
      </c>
      <c r="S12" s="29">
        <f>IF(E50=0,"n/a",E12/E50)</f>
        <v>0.79770228296466894</v>
      </c>
      <c r="T12" s="24"/>
      <c r="U12" s="29">
        <f>IF(G50=0,"n/a",G12/G50)</f>
        <v>0.81884517766497467</v>
      </c>
      <c r="V12" s="24"/>
      <c r="W12" s="29">
        <f>IF(M50=0,"n/a",M12/M50)</f>
        <v>0.78275830003386382</v>
      </c>
    </row>
    <row r="13" spans="1:23" ht="6.9" customHeight="1" x14ac:dyDescent="0.2">
      <c r="E13" s="25"/>
      <c r="F13" s="20"/>
      <c r="G13" s="25"/>
      <c r="H13" s="20"/>
      <c r="I13" s="25"/>
      <c r="K13" s="30"/>
      <c r="M13" s="25"/>
      <c r="N13" s="20"/>
      <c r="O13" s="25"/>
      <c r="Q13" s="30"/>
      <c r="S13" s="24"/>
      <c r="T13" s="24"/>
      <c r="U13" s="24"/>
      <c r="V13" s="24"/>
      <c r="W13" s="24"/>
    </row>
    <row r="14" spans="1:23" x14ac:dyDescent="0.2">
      <c r="C14" s="7" t="s">
        <v>16</v>
      </c>
      <c r="E14" s="25">
        <f>SUM(E10:E12)</f>
        <v>153278344.88</v>
      </c>
      <c r="F14" s="20"/>
      <c r="G14" s="25">
        <f>SUM(G10:G12)</f>
        <v>121882000</v>
      </c>
      <c r="H14" s="20"/>
      <c r="I14" s="25">
        <f>E14-G14</f>
        <v>31396344.879999995</v>
      </c>
      <c r="K14" s="22">
        <f>IF(G14=0,"n/a",IF(AND(I14/G14&lt;1,I14/G14&gt;-1),I14/G14,"n/a"))</f>
        <v>0.25759623964162054</v>
      </c>
      <c r="M14" s="25">
        <f>SUM(M10:M12)</f>
        <v>116626105.41000001</v>
      </c>
      <c r="N14" s="20"/>
      <c r="O14" s="25">
        <f>E14-M14</f>
        <v>36652239.469999984</v>
      </c>
      <c r="Q14" s="22">
        <f>IF(M14=0,"n/a",IF(AND(O14/M14&lt;1,O14/M14&gt;-1),O14/M14,"n/a"))</f>
        <v>0.31427131465248487</v>
      </c>
      <c r="S14" s="26">
        <f>IF(E52=0,"n/a",E14/E52)</f>
        <v>0.9675628554315322</v>
      </c>
      <c r="T14" s="24"/>
      <c r="U14" s="26">
        <f>IF(G52=0,"n/a",G14/G52)</f>
        <v>0.94001958984721457</v>
      </c>
      <c r="V14" s="24"/>
      <c r="W14" s="26">
        <f>IF(M52=0,"n/a",M14/M52)</f>
        <v>0.95284139848912042</v>
      </c>
    </row>
    <row r="15" spans="1:23" ht="6.9" customHeight="1" x14ac:dyDescent="0.2">
      <c r="E15" s="25"/>
      <c r="F15" s="20"/>
      <c r="G15" s="25"/>
      <c r="H15" s="20"/>
      <c r="I15" s="25"/>
      <c r="K15" s="30"/>
      <c r="M15" s="25"/>
      <c r="N15" s="20"/>
      <c r="O15" s="25"/>
      <c r="Q15" s="30"/>
      <c r="S15" s="24"/>
      <c r="T15" s="24"/>
      <c r="U15" s="24"/>
      <c r="V15" s="24"/>
      <c r="W15" s="24"/>
    </row>
    <row r="16" spans="1:23" ht="12" x14ac:dyDescent="0.25">
      <c r="B16" s="17" t="s">
        <v>17</v>
      </c>
      <c r="E16" s="25"/>
      <c r="F16" s="20"/>
      <c r="G16" s="25"/>
      <c r="H16" s="20"/>
      <c r="I16" s="25"/>
      <c r="K16" s="30"/>
      <c r="M16" s="25"/>
      <c r="N16" s="20"/>
      <c r="O16" s="25"/>
      <c r="Q16" s="30"/>
      <c r="S16" s="24"/>
      <c r="T16" s="24"/>
      <c r="U16" s="24"/>
      <c r="V16" s="24"/>
      <c r="W16" s="24"/>
    </row>
    <row r="17" spans="2:23" x14ac:dyDescent="0.2">
      <c r="C17" s="7" t="s">
        <v>18</v>
      </c>
      <c r="E17" s="25">
        <v>2249772.04</v>
      </c>
      <c r="F17" s="20"/>
      <c r="G17" s="25">
        <v>2753000</v>
      </c>
      <c r="H17" s="20"/>
      <c r="I17" s="25">
        <f>E17-G17</f>
        <v>-503227.95999999996</v>
      </c>
      <c r="K17" s="22">
        <f>IF(G17=0,"n/a",IF(AND(I17/G17&lt;1,I17/G17&gt;-1),I17/G17,"n/a"))</f>
        <v>-0.1827925753723211</v>
      </c>
      <c r="M17" s="25">
        <v>2583835.4700000002</v>
      </c>
      <c r="N17" s="20"/>
      <c r="O17" s="25">
        <f>E17-M17</f>
        <v>-334063.43000000017</v>
      </c>
      <c r="Q17" s="22">
        <f>IF(M17=0,"n/a",IF(AND(O17/M17&lt;1,O17/M17&gt;-1),O17/M17,"n/a"))</f>
        <v>-0.12928974537221605</v>
      </c>
      <c r="S17" s="26">
        <f>IF(E55=0,"n/a",E17/E55)</f>
        <v>0.50242091819245027</v>
      </c>
      <c r="T17" s="24"/>
      <c r="U17" s="26">
        <f>IF(G55=0,"n/a",G17/G55)</f>
        <v>0.50681148748159055</v>
      </c>
      <c r="V17" s="24"/>
      <c r="W17" s="26">
        <f>IF(M55=0,"n/a",M17/M55)</f>
        <v>0.48143792716595185</v>
      </c>
    </row>
    <row r="18" spans="2:23" x14ac:dyDescent="0.2">
      <c r="C18" s="7" t="s">
        <v>19</v>
      </c>
      <c r="E18" s="27">
        <v>90774.720000000001</v>
      </c>
      <c r="F18" s="31"/>
      <c r="G18" s="27">
        <v>104000</v>
      </c>
      <c r="H18" s="32"/>
      <c r="I18" s="27">
        <f>E18-G18</f>
        <v>-13225.279999999999</v>
      </c>
      <c r="J18" s="33"/>
      <c r="K18" s="28">
        <f>IF(G18=0,"n/a",IF(AND(I18/G18&lt;1,I18/G18&gt;-1),I18/G18,"n/a"))</f>
        <v>-0.12716615384615385</v>
      </c>
      <c r="L18" s="34"/>
      <c r="M18" s="27">
        <v>141677.59</v>
      </c>
      <c r="N18" s="35"/>
      <c r="O18" s="27">
        <f>E18-M18</f>
        <v>-50902.869999999995</v>
      </c>
      <c r="Q18" s="28">
        <f>IF(M18=0,"n/a",IF(AND(O18/M18&lt;1,O18/M18&gt;-1),O18/M18,"n/a"))</f>
        <v>-0.35928667335462156</v>
      </c>
      <c r="S18" s="29">
        <f>IF(E56=0,"n/a",E18/E56)</f>
        <v>0.53854658716739345</v>
      </c>
      <c r="T18" s="24"/>
      <c r="U18" s="29">
        <f>IF(G56=0,"n/a",G18/G56)</f>
        <v>0.52261306532663321</v>
      </c>
      <c r="V18" s="24"/>
      <c r="W18" s="29">
        <f>IF(M56=0,"n/a",M18/M56)</f>
        <v>0.52928365424128987</v>
      </c>
    </row>
    <row r="19" spans="2:23" ht="6.9" customHeight="1" x14ac:dyDescent="0.2">
      <c r="E19" s="25"/>
      <c r="F19" s="36"/>
      <c r="G19" s="25"/>
      <c r="H19" s="36"/>
      <c r="I19" s="25"/>
      <c r="J19" s="37"/>
      <c r="K19" s="30"/>
      <c r="L19" s="37"/>
      <c r="M19" s="25"/>
      <c r="N19" s="36"/>
      <c r="O19" s="25"/>
      <c r="Q19" s="30"/>
      <c r="S19" s="24"/>
      <c r="T19" s="24"/>
      <c r="U19" s="24"/>
      <c r="V19" s="24"/>
      <c r="W19" s="24"/>
    </row>
    <row r="20" spans="2:23" x14ac:dyDescent="0.2">
      <c r="C20" s="7" t="s">
        <v>20</v>
      </c>
      <c r="E20" s="27">
        <f>SUM(E17:E18)</f>
        <v>2340546.7600000002</v>
      </c>
      <c r="F20" s="31"/>
      <c r="G20" s="27">
        <f>SUM(G17:G18)</f>
        <v>2857000</v>
      </c>
      <c r="H20" s="32"/>
      <c r="I20" s="27">
        <f>E20-G20</f>
        <v>-516453.23999999976</v>
      </c>
      <c r="J20" s="33"/>
      <c r="K20" s="28">
        <f>IF(G20=0,"n/a",IF(AND(I20/G20&lt;1,I20/G20&gt;-1),I20/G20,"n/a"))</f>
        <v>-0.1807676723836191</v>
      </c>
      <c r="L20" s="34"/>
      <c r="M20" s="27">
        <f>SUM(M17:M18)</f>
        <v>2725513.06</v>
      </c>
      <c r="N20" s="35"/>
      <c r="O20" s="27">
        <f>E20-M20</f>
        <v>-384966.29999999981</v>
      </c>
      <c r="Q20" s="28">
        <f>IF(M20=0,"n/a",IF(AND(O20/M20&lt;1,O20/M20&gt;-1),O20/M20,"n/a"))</f>
        <v>-0.14124544316070892</v>
      </c>
      <c r="S20" s="29">
        <f>IF(E58=0,"n/a",E20/E58)</f>
        <v>0.50373142493852263</v>
      </c>
      <c r="T20" s="24"/>
      <c r="U20" s="29">
        <f>IF(G58=0,"n/a",G20/G58)</f>
        <v>0.50736991653347541</v>
      </c>
      <c r="V20" s="24"/>
      <c r="W20" s="29">
        <f>IF(M58=0,"n/a",M20/M58)</f>
        <v>0.48371089578640225</v>
      </c>
    </row>
    <row r="21" spans="2:23" ht="6.9" customHeight="1" x14ac:dyDescent="0.2">
      <c r="E21" s="25"/>
      <c r="F21" s="36"/>
      <c r="G21" s="25"/>
      <c r="H21" s="36"/>
      <c r="I21" s="25"/>
      <c r="J21" s="37"/>
      <c r="K21" s="30"/>
      <c r="L21" s="37"/>
      <c r="M21" s="25"/>
      <c r="N21" s="36"/>
      <c r="O21" s="25"/>
      <c r="Q21" s="30"/>
      <c r="S21" s="24"/>
      <c r="T21" s="24"/>
      <c r="U21" s="24"/>
      <c r="V21" s="24"/>
      <c r="W21" s="24"/>
    </row>
    <row r="22" spans="2:23" x14ac:dyDescent="0.2">
      <c r="C22" s="7" t="s">
        <v>21</v>
      </c>
      <c r="E22" s="25">
        <f>E14+E20</f>
        <v>155618891.63999999</v>
      </c>
      <c r="F22" s="36"/>
      <c r="G22" s="25">
        <f>G14+G20</f>
        <v>124739000</v>
      </c>
      <c r="H22" s="36"/>
      <c r="I22" s="25">
        <f>E22-G22</f>
        <v>30879891.639999986</v>
      </c>
      <c r="J22" s="37"/>
      <c r="K22" s="22">
        <f>IF(G22=0,"n/a",IF(AND(I22/G22&lt;1,I22/G22&gt;-1),I22/G22,"n/a"))</f>
        <v>0.24755603011087138</v>
      </c>
      <c r="L22" s="37"/>
      <c r="M22" s="25">
        <f>M14+M20</f>
        <v>119351618.47000001</v>
      </c>
      <c r="N22" s="36"/>
      <c r="O22" s="25">
        <f>E22-M22</f>
        <v>36267273.169999972</v>
      </c>
      <c r="Q22" s="22">
        <f>IF(M22=0,"n/a",IF(AND(O22/M22&lt;1,O22/M22&gt;-1),O22/M22,"n/a"))</f>
        <v>0.30386913587699727</v>
      </c>
      <c r="S22" s="26">
        <f>IF(E60=0,"n/a",E22/E60)</f>
        <v>0.95434618455908626</v>
      </c>
      <c r="T22" s="24"/>
      <c r="U22" s="26">
        <f>IF(G60=0,"n/a",G22/G60)</f>
        <v>0.92201197427747805</v>
      </c>
      <c r="V22" s="24"/>
      <c r="W22" s="26">
        <f>IF(M60=0,"n/a",M22/M60)</f>
        <v>0.93219545485936561</v>
      </c>
    </row>
    <row r="23" spans="2:23" ht="6.9" customHeight="1" x14ac:dyDescent="0.2">
      <c r="E23" s="25"/>
      <c r="F23" s="36"/>
      <c r="G23" s="25"/>
      <c r="H23" s="36"/>
      <c r="I23" s="25"/>
      <c r="J23" s="37"/>
      <c r="K23" s="30"/>
      <c r="L23" s="37"/>
      <c r="M23" s="25"/>
      <c r="N23" s="36"/>
      <c r="O23" s="25"/>
      <c r="Q23" s="30"/>
      <c r="S23" s="24"/>
      <c r="T23" s="24"/>
      <c r="U23" s="24"/>
      <c r="V23" s="24"/>
      <c r="W23" s="24"/>
    </row>
    <row r="24" spans="2:23" ht="12" x14ac:dyDescent="0.25">
      <c r="B24" s="17" t="s">
        <v>22</v>
      </c>
      <c r="E24" s="25"/>
      <c r="F24" s="36"/>
      <c r="G24" s="25"/>
      <c r="H24" s="36"/>
      <c r="I24" s="25"/>
      <c r="J24" s="37"/>
      <c r="K24" s="30"/>
      <c r="L24" s="37"/>
      <c r="M24" s="25"/>
      <c r="N24" s="36"/>
      <c r="O24" s="25"/>
      <c r="Q24" s="30"/>
      <c r="S24" s="24"/>
      <c r="T24" s="24"/>
      <c r="U24" s="24"/>
      <c r="V24" s="24"/>
      <c r="W24" s="24"/>
    </row>
    <row r="25" spans="2:23" x14ac:dyDescent="0.2">
      <c r="C25" s="7" t="s">
        <v>23</v>
      </c>
      <c r="E25" s="25">
        <v>685201.8</v>
      </c>
      <c r="F25" s="36"/>
      <c r="G25" s="25">
        <v>621000</v>
      </c>
      <c r="H25" s="36"/>
      <c r="I25" s="25">
        <f>E25-G25</f>
        <v>64201.800000000047</v>
      </c>
      <c r="J25" s="37"/>
      <c r="K25" s="22">
        <f>IF(G25=0,"n/a",IF(AND(I25/G25&lt;1,I25/G25&gt;-1),I25/G25,"n/a"))</f>
        <v>0.10338454106280201</v>
      </c>
      <c r="L25" s="37"/>
      <c r="M25" s="25">
        <v>589355.57999999996</v>
      </c>
      <c r="N25" s="36"/>
      <c r="O25" s="25">
        <f>E25-M25</f>
        <v>95846.220000000088</v>
      </c>
      <c r="Q25" s="22">
        <f>IF(M25=0,"n/a",IF(AND(O25/M25&lt;1,O25/M25&gt;-1),O25/M25,"n/a"))</f>
        <v>0.16262884963267862</v>
      </c>
      <c r="S25" s="26">
        <f>IF(E63=0,"n/a",E25/E63)</f>
        <v>0.11572075499994428</v>
      </c>
      <c r="T25" s="24"/>
      <c r="U25" s="26">
        <f>IF(G63=0,"n/a",G25/G63)</f>
        <v>0.10588235294117647</v>
      </c>
      <c r="V25" s="24"/>
      <c r="W25" s="26">
        <f>IF(M63=0,"n/a",M25/M63)</f>
        <v>0.11025280175280371</v>
      </c>
    </row>
    <row r="26" spans="2:23" x14ac:dyDescent="0.2">
      <c r="C26" s="7" t="s">
        <v>24</v>
      </c>
      <c r="E26" s="27">
        <v>1248240.04</v>
      </c>
      <c r="F26" s="31"/>
      <c r="G26" s="27">
        <v>1518000</v>
      </c>
      <c r="H26" s="32"/>
      <c r="I26" s="27">
        <f>E26-G26</f>
        <v>-269759.95999999996</v>
      </c>
      <c r="J26" s="33"/>
      <c r="K26" s="28">
        <f>IF(G26=0,"n/a",IF(AND(I26/G26&lt;1,I26/G26&gt;-1),I26/G26,"n/a"))</f>
        <v>-0.17770748353096177</v>
      </c>
      <c r="L26" s="34"/>
      <c r="M26" s="27">
        <v>1194622.28</v>
      </c>
      <c r="N26" s="35"/>
      <c r="O26" s="27">
        <f>E26-M26</f>
        <v>53617.760000000009</v>
      </c>
      <c r="Q26" s="28">
        <f>IF(M26=0,"n/a",IF(AND(O26/M26&lt;1,O26/M26&gt;-1),O26/M26,"n/a"))</f>
        <v>4.4882605069110217E-2</v>
      </c>
      <c r="S26" s="29">
        <f>IF(E64=0,"n/a",E26/E64)</f>
        <v>7.8439206631915823E-2</v>
      </c>
      <c r="T26" s="24"/>
      <c r="U26" s="29">
        <f>IF(G64=0,"n/a",G26/G64)</f>
        <v>8.9785296031229672E-2</v>
      </c>
      <c r="V26" s="24"/>
      <c r="W26" s="29">
        <f>IF(M64=0,"n/a",M26/M64)</f>
        <v>7.1662466838131086E-2</v>
      </c>
    </row>
    <row r="27" spans="2:23" ht="6.9" customHeight="1" x14ac:dyDescent="0.2">
      <c r="E27" s="25"/>
      <c r="F27" s="36"/>
      <c r="G27" s="25"/>
      <c r="H27" s="36"/>
      <c r="I27" s="25"/>
      <c r="J27" s="37"/>
      <c r="K27" s="30"/>
      <c r="L27" s="37"/>
      <c r="M27" s="25"/>
      <c r="N27" s="36"/>
      <c r="O27" s="25"/>
      <c r="Q27" s="30"/>
      <c r="S27" s="24"/>
      <c r="T27" s="24"/>
      <c r="U27" s="24"/>
      <c r="V27" s="24"/>
      <c r="W27" s="24"/>
    </row>
    <row r="28" spans="2:23" x14ac:dyDescent="0.2">
      <c r="C28" s="7" t="s">
        <v>25</v>
      </c>
      <c r="E28" s="27">
        <f>SUM(E25:E26)</f>
        <v>1933441.84</v>
      </c>
      <c r="F28" s="31"/>
      <c r="G28" s="27">
        <f>SUM(G25:G26)</f>
        <v>2139000</v>
      </c>
      <c r="H28" s="32"/>
      <c r="I28" s="27">
        <f>E28-G28</f>
        <v>-205558.15999999992</v>
      </c>
      <c r="J28" s="33"/>
      <c r="K28" s="28">
        <f>IF(G28=0,"n/a",IF(AND(I28/G28&lt;1,I28/G28&gt;-1),I28/G28,"n/a"))</f>
        <v>-9.6100121552127118E-2</v>
      </c>
      <c r="L28" s="34"/>
      <c r="M28" s="27">
        <f>SUM(M25:M26)</f>
        <v>1783977.8599999999</v>
      </c>
      <c r="N28" s="35"/>
      <c r="O28" s="27">
        <f>E28-M28</f>
        <v>149463.98000000021</v>
      </c>
      <c r="Q28" s="28">
        <f>IF(M28=0,"n/a",IF(AND(O28/M28&lt;1,O28/M28&gt;-1),O28/M28,"n/a"))</f>
        <v>8.3781297599736029E-2</v>
      </c>
      <c r="S28" s="29">
        <f>IF(E66=0,"n/a",E28/E66)</f>
        <v>8.8549300819610613E-2</v>
      </c>
      <c r="T28" s="24"/>
      <c r="U28" s="29">
        <f>IF(G66=0,"n/a",G28/G66)</f>
        <v>9.3931143509573156E-2</v>
      </c>
      <c r="V28" s="24"/>
      <c r="W28" s="29">
        <f>IF(M66=0,"n/a",M28/M66)</f>
        <v>8.1032377106107126E-2</v>
      </c>
    </row>
    <row r="29" spans="2:23" ht="6.9" customHeight="1" x14ac:dyDescent="0.2">
      <c r="E29" s="25"/>
      <c r="F29" s="36"/>
      <c r="G29" s="25"/>
      <c r="H29" s="36"/>
      <c r="I29" s="25"/>
      <c r="J29" s="37"/>
      <c r="K29" s="30"/>
      <c r="L29" s="37"/>
      <c r="M29" s="25"/>
      <c r="N29" s="36"/>
      <c r="O29" s="25"/>
      <c r="Q29" s="30"/>
      <c r="S29" s="24"/>
      <c r="T29" s="24"/>
      <c r="U29" s="24"/>
      <c r="V29" s="24"/>
      <c r="W29" s="24"/>
    </row>
    <row r="30" spans="2:23" x14ac:dyDescent="0.2">
      <c r="C30" s="7" t="s">
        <v>26</v>
      </c>
      <c r="E30" s="25">
        <f>E22+E28</f>
        <v>157552333.47999999</v>
      </c>
      <c r="F30" s="36"/>
      <c r="G30" s="25">
        <f>G22+G28</f>
        <v>126878000</v>
      </c>
      <c r="H30" s="36"/>
      <c r="I30" s="25">
        <f>E30-G30</f>
        <v>30674333.479999989</v>
      </c>
      <c r="J30" s="37"/>
      <c r="K30" s="22">
        <f>IF(G30=0,"n/a",IF(AND(I30/G30&lt;1,I30/G30&gt;-1),I30/G30,"n/a"))</f>
        <v>0.24176242910512452</v>
      </c>
      <c r="L30" s="37"/>
      <c r="M30" s="25">
        <f>M22+M28</f>
        <v>121135596.33000001</v>
      </c>
      <c r="N30" s="36"/>
      <c r="O30" s="25">
        <f>E30-M30</f>
        <v>36416737.149999976</v>
      </c>
      <c r="Q30" s="22">
        <f>IF(M30=0,"n/a",IF(AND(O30/M30&lt;1,O30/M30&gt;-1),O30/M30,"n/a"))</f>
        <v>0.30062787696849053</v>
      </c>
      <c r="S30" s="23">
        <f>IF(E68=0,"n/a",E30/E68)</f>
        <v>0.85210407600259885</v>
      </c>
      <c r="T30" s="24"/>
      <c r="U30" s="23">
        <f>IF(G68=0,"n/a",G30/G68)</f>
        <v>0.80271032885829607</v>
      </c>
      <c r="V30" s="24"/>
      <c r="W30" s="23">
        <f>IF(M68=0,"n/a",M30/M68)</f>
        <v>0.8073099133903715</v>
      </c>
    </row>
    <row r="31" spans="2:23" ht="6.9" customHeight="1" x14ac:dyDescent="0.2">
      <c r="E31" s="25"/>
      <c r="F31" s="36"/>
      <c r="G31" s="25"/>
      <c r="H31" s="36"/>
      <c r="I31" s="25"/>
      <c r="J31" s="37"/>
      <c r="K31" s="30"/>
      <c r="L31" s="37"/>
      <c r="M31" s="25"/>
      <c r="N31" s="36"/>
      <c r="O31" s="25"/>
      <c r="Q31" s="30"/>
      <c r="S31" s="38"/>
      <c r="T31" s="38"/>
      <c r="U31" s="38"/>
      <c r="V31" s="38"/>
      <c r="W31" s="38"/>
    </row>
    <row r="32" spans="2:23" x14ac:dyDescent="0.2">
      <c r="B32" s="7" t="s">
        <v>27</v>
      </c>
      <c r="E32" s="25">
        <v>-13050360.6</v>
      </c>
      <c r="F32" s="36"/>
      <c r="G32" s="25">
        <v>4119000</v>
      </c>
      <c r="H32" s="36"/>
      <c r="I32" s="25">
        <f>E32-G32</f>
        <v>-17169360.600000001</v>
      </c>
      <c r="J32" s="37"/>
      <c r="K32" s="22" t="str">
        <f>IF(G32=0,"n/a",IF(AND(I32/G32&lt;1,I32/G32&gt;-1),I32/G32,"n/a"))</f>
        <v>n/a</v>
      </c>
      <c r="L32" s="37"/>
      <c r="M32" s="25">
        <v>1778853.03</v>
      </c>
      <c r="N32" s="36"/>
      <c r="O32" s="25">
        <f>E32-M32</f>
        <v>-14829213.629999999</v>
      </c>
      <c r="Q32" s="22" t="str">
        <f>IF(M32=0,"n/a",IF(AND(O32/M32&lt;1,O32/M32&gt;-1),O32/M32,"n/a"))</f>
        <v>n/a</v>
      </c>
      <c r="S32" s="38"/>
      <c r="T32" s="38"/>
      <c r="U32" s="38"/>
      <c r="V32" s="38"/>
      <c r="W32" s="38"/>
    </row>
    <row r="33" spans="1:23" x14ac:dyDescent="0.2">
      <c r="B33" s="7" t="s">
        <v>28</v>
      </c>
      <c r="E33" s="27">
        <v>1027802.07</v>
      </c>
      <c r="F33" s="31"/>
      <c r="G33" s="27">
        <v>373000</v>
      </c>
      <c r="H33" s="32"/>
      <c r="I33" s="27">
        <f>E33-G33</f>
        <v>654802.06999999995</v>
      </c>
      <c r="J33" s="33"/>
      <c r="K33" s="28" t="str">
        <f>IF(G33=0,"n/a",IF(AND(I33/G33&lt;1,I33/G33&gt;-1),I33/G33,"n/a"))</f>
        <v>n/a</v>
      </c>
      <c r="L33" s="34"/>
      <c r="M33" s="27">
        <v>1083761.5900000001</v>
      </c>
      <c r="N33" s="35"/>
      <c r="O33" s="27">
        <f>E33-M33</f>
        <v>-55959.520000000135</v>
      </c>
      <c r="Q33" s="28">
        <f>IF(M33=0,"n/a",IF(AND(O33/M33&lt;1,O33/M33&gt;-1),O33/M33,"n/a"))</f>
        <v>-5.1634529693934006E-2</v>
      </c>
    </row>
    <row r="34" spans="1:23" ht="6.9" customHeight="1" x14ac:dyDescent="0.2">
      <c r="E34" s="39"/>
      <c r="F34" s="36"/>
      <c r="G34" s="39"/>
      <c r="H34" s="36"/>
      <c r="I34" s="25"/>
      <c r="J34" s="37"/>
      <c r="K34" s="40"/>
      <c r="L34" s="37"/>
      <c r="M34" s="39"/>
      <c r="N34" s="36"/>
      <c r="O34" s="39"/>
      <c r="Q34" s="40"/>
      <c r="S34" s="38"/>
      <c r="T34" s="38"/>
      <c r="U34" s="38"/>
      <c r="V34" s="38"/>
      <c r="W34" s="38"/>
    </row>
    <row r="35" spans="1:23" ht="12" thickBot="1" x14ac:dyDescent="0.25">
      <c r="C35" s="7" t="s">
        <v>29</v>
      </c>
      <c r="E35" s="41">
        <f>SUM(E30:E33)</f>
        <v>145529774.94999999</v>
      </c>
      <c r="F35" s="42"/>
      <c r="G35" s="41">
        <f>SUM(G30:G33)</f>
        <v>131370000</v>
      </c>
      <c r="H35" s="36"/>
      <c r="I35" s="41">
        <f>E35-G35</f>
        <v>14159774.949999988</v>
      </c>
      <c r="J35" s="37"/>
      <c r="K35" s="43">
        <f>IF(G35=0,"n/a",IF(AND(I35/G35&lt;1,I35/G35&gt;-1),I35/G35,"n/a"))</f>
        <v>0.10778545291923565</v>
      </c>
      <c r="L35" s="37"/>
      <c r="M35" s="41">
        <f>SUM(M30:M33)</f>
        <v>123998210.95000002</v>
      </c>
      <c r="N35" s="36"/>
      <c r="O35" s="41">
        <f>E35-M35</f>
        <v>21531563.99999997</v>
      </c>
      <c r="Q35" s="43">
        <f>IF(M35=0,"n/a",IF(AND(O35/M35&lt;1,O35/M35&gt;-1),O35/M35,"n/a"))</f>
        <v>0.17364415046828519</v>
      </c>
    </row>
    <row r="36" spans="1:23" ht="12" thickTop="1" x14ac:dyDescent="0.2">
      <c r="E36" s="39"/>
      <c r="F36" s="36"/>
      <c r="G36" s="39"/>
      <c r="H36" s="20"/>
      <c r="I36" s="39"/>
      <c r="M36" s="39"/>
      <c r="N36" s="20"/>
      <c r="O36" s="39"/>
    </row>
    <row r="37" spans="1:23" x14ac:dyDescent="0.2">
      <c r="C37" s="7" t="s">
        <v>30</v>
      </c>
      <c r="E37" s="18">
        <v>7524503.2699999996</v>
      </c>
      <c r="F37" s="18"/>
      <c r="G37" s="18">
        <v>5202914</v>
      </c>
      <c r="H37" s="44"/>
      <c r="I37" s="45"/>
      <c r="J37" s="44"/>
      <c r="K37" s="46"/>
      <c r="L37" s="44"/>
      <c r="M37" s="18">
        <v>6103015.71</v>
      </c>
      <c r="N37" s="20"/>
      <c r="O37" s="39"/>
    </row>
    <row r="38" spans="1:23" x14ac:dyDescent="0.2">
      <c r="C38" s="7" t="s">
        <v>31</v>
      </c>
      <c r="E38" s="25">
        <v>2933310.6</v>
      </c>
      <c r="F38" s="39"/>
      <c r="G38" s="25">
        <v>2055029</v>
      </c>
      <c r="H38" s="20"/>
      <c r="I38" s="39"/>
      <c r="M38" s="25">
        <v>1917425.93</v>
      </c>
      <c r="N38" s="20"/>
      <c r="O38" s="39"/>
    </row>
    <row r="39" spans="1:23" x14ac:dyDescent="0.2">
      <c r="C39" s="7" t="s">
        <v>32</v>
      </c>
      <c r="E39" s="25">
        <v>1193151.4099999999</v>
      </c>
      <c r="F39" s="20"/>
      <c r="G39" s="25">
        <v>0</v>
      </c>
      <c r="H39" s="20"/>
      <c r="I39" s="39"/>
      <c r="M39" s="25">
        <v>942435.58</v>
      </c>
      <c r="N39" s="20"/>
      <c r="O39" s="39"/>
    </row>
    <row r="40" spans="1:23" x14ac:dyDescent="0.2">
      <c r="C40" s="7" t="s">
        <v>33</v>
      </c>
      <c r="E40" s="25">
        <v>-564412.44999999995</v>
      </c>
      <c r="F40" s="20"/>
      <c r="G40" s="25">
        <v>-499198</v>
      </c>
      <c r="H40" s="20"/>
      <c r="I40" s="39"/>
      <c r="M40" s="25">
        <v>-440657.77</v>
      </c>
      <c r="N40" s="20"/>
      <c r="O40" s="39"/>
    </row>
    <row r="41" spans="1:23" x14ac:dyDescent="0.2">
      <c r="C41" s="7" t="s">
        <v>34</v>
      </c>
      <c r="E41" s="25">
        <v>4527286.9400000004</v>
      </c>
      <c r="F41" s="20"/>
      <c r="G41" s="25">
        <v>-1161515</v>
      </c>
      <c r="H41" s="20"/>
      <c r="I41" s="39"/>
      <c r="K41" s="47"/>
      <c r="M41" s="25">
        <v>3057939.68</v>
      </c>
      <c r="N41" s="20"/>
      <c r="O41" s="39"/>
    </row>
    <row r="42" spans="1:23" x14ac:dyDescent="0.2">
      <c r="C42" s="7" t="s">
        <v>35</v>
      </c>
      <c r="E42" s="25">
        <v>-259908.09</v>
      </c>
      <c r="F42" s="20"/>
      <c r="G42" s="48">
        <v>0</v>
      </c>
      <c r="H42" s="20"/>
      <c r="I42" s="39"/>
      <c r="K42" s="47"/>
      <c r="M42" s="48">
        <v>-197145.78</v>
      </c>
      <c r="N42" s="20"/>
      <c r="O42" s="39"/>
    </row>
    <row r="43" spans="1:23" x14ac:dyDescent="0.2">
      <c r="C43" s="7" t="s">
        <v>36</v>
      </c>
      <c r="E43" s="25">
        <v>10266672.779999999</v>
      </c>
      <c r="F43" s="20"/>
      <c r="G43" s="48">
        <v>0</v>
      </c>
      <c r="H43" s="20"/>
      <c r="I43" s="39"/>
      <c r="K43" s="47"/>
      <c r="M43" s="48">
        <v>4519595.3</v>
      </c>
      <c r="N43" s="20"/>
      <c r="O43" s="39"/>
    </row>
    <row r="44" spans="1:23" x14ac:dyDescent="0.2">
      <c r="C44" s="7" t="s">
        <v>37</v>
      </c>
      <c r="E44" s="25">
        <v>2271984.34</v>
      </c>
      <c r="F44" s="20"/>
      <c r="G44" s="25">
        <v>0</v>
      </c>
      <c r="H44" s="20"/>
      <c r="I44" s="39"/>
      <c r="K44" s="47"/>
      <c r="M44" s="49">
        <v>1017105.19</v>
      </c>
      <c r="N44" s="20"/>
      <c r="O44" s="39"/>
    </row>
    <row r="45" spans="1:23" x14ac:dyDescent="0.2">
      <c r="E45" s="50"/>
      <c r="F45" s="20"/>
      <c r="G45" s="20"/>
      <c r="H45" s="20"/>
      <c r="I45" s="20"/>
      <c r="M45" s="20"/>
      <c r="N45" s="20"/>
      <c r="O45" s="20"/>
    </row>
    <row r="46" spans="1:23" ht="13.2" x14ac:dyDescent="0.25">
      <c r="A46" s="4" t="s">
        <v>38</v>
      </c>
      <c r="E46" s="50"/>
      <c r="F46" s="20"/>
      <c r="G46" s="20"/>
      <c r="H46" s="20"/>
      <c r="I46" s="20"/>
      <c r="M46" s="20"/>
      <c r="N46" s="20"/>
      <c r="O46" s="20"/>
    </row>
    <row r="47" spans="1:23" ht="12" x14ac:dyDescent="0.25">
      <c r="B47" s="17" t="s">
        <v>39</v>
      </c>
      <c r="E47" s="50"/>
      <c r="F47" s="20"/>
      <c r="G47" s="20"/>
      <c r="H47" s="20"/>
      <c r="I47" s="20"/>
      <c r="M47" s="20"/>
      <c r="N47" s="20"/>
      <c r="O47" s="20"/>
    </row>
    <row r="48" spans="1:23" x14ac:dyDescent="0.2">
      <c r="C48" s="7" t="s">
        <v>13</v>
      </c>
      <c r="E48" s="50">
        <v>110934939</v>
      </c>
      <c r="F48" s="20"/>
      <c r="G48" s="50">
        <v>89943000</v>
      </c>
      <c r="H48" s="51"/>
      <c r="I48" s="50">
        <f>E48-G48</f>
        <v>20991939</v>
      </c>
      <c r="K48" s="22">
        <f>IF(G48=0,"n/a",IF(AND(I48/G48&lt;1,I48/G48&gt;-1),I48/G48,"n/a"))</f>
        <v>0.23339158133484539</v>
      </c>
      <c r="M48" s="50">
        <v>87164243</v>
      </c>
      <c r="N48" s="51"/>
      <c r="O48" s="50">
        <f>E48-M48</f>
        <v>23770696</v>
      </c>
      <c r="Q48" s="22">
        <f>IF(M48=0,"n/a",IF(AND(O48/M48&lt;1,O48/M48&gt;-1),O48/M48,"n/a"))</f>
        <v>0.2727115521441516</v>
      </c>
    </row>
    <row r="49" spans="2:23" x14ac:dyDescent="0.2">
      <c r="C49" s="7" t="s">
        <v>14</v>
      </c>
      <c r="E49" s="50">
        <v>43799200</v>
      </c>
      <c r="F49" s="20"/>
      <c r="G49" s="50">
        <v>36564000</v>
      </c>
      <c r="H49" s="51"/>
      <c r="I49" s="50">
        <f>E49-G49</f>
        <v>7235200</v>
      </c>
      <c r="K49" s="22">
        <f>IF(G49=0,"n/a",IF(AND(I49/G49&lt;1,I49/G49&gt;-1),I49/G49,"n/a"))</f>
        <v>0.19787769390657478</v>
      </c>
      <c r="M49" s="50">
        <v>32280992</v>
      </c>
      <c r="N49" s="51"/>
      <c r="O49" s="50">
        <f>E49-M49</f>
        <v>11518208</v>
      </c>
      <c r="Q49" s="22">
        <f>IF(M49=0,"n/a",IF(AND(O49/M49&lt;1,O49/M49&gt;-1),O49/M49,"n/a"))</f>
        <v>0.35681084397902024</v>
      </c>
    </row>
    <row r="50" spans="2:23" x14ac:dyDescent="0.2">
      <c r="C50" s="7" t="s">
        <v>15</v>
      </c>
      <c r="E50" s="52">
        <v>3682799</v>
      </c>
      <c r="F50" s="20"/>
      <c r="G50" s="52">
        <v>3152000</v>
      </c>
      <c r="H50" s="51"/>
      <c r="I50" s="52">
        <f>E50-G50</f>
        <v>530799</v>
      </c>
      <c r="K50" s="28">
        <f>IF(G50=0,"n/a",IF(AND(I50/G50&lt;1,I50/G50&gt;-1),I50/G50,"n/a"))</f>
        <v>0.16840069796954316</v>
      </c>
      <c r="M50" s="52">
        <v>2953000</v>
      </c>
      <c r="N50" s="51"/>
      <c r="O50" s="52">
        <f>E50-M50</f>
        <v>729799</v>
      </c>
      <c r="Q50" s="28">
        <f>IF(M50=0,"n/a",IF(AND(O50/M50&lt;1,O50/M50&gt;-1),O50/M50,"n/a"))</f>
        <v>0.24713816457839485</v>
      </c>
    </row>
    <row r="51" spans="2:23" ht="6.9" customHeight="1" x14ac:dyDescent="0.2">
      <c r="E51" s="50"/>
      <c r="F51" s="20"/>
      <c r="G51" s="50"/>
      <c r="H51" s="20"/>
      <c r="I51" s="50"/>
      <c r="K51" s="30"/>
      <c r="M51" s="50"/>
      <c r="N51" s="20"/>
      <c r="O51" s="50"/>
      <c r="Q51" s="30"/>
      <c r="S51" s="38"/>
      <c r="T51" s="38"/>
      <c r="U51" s="38"/>
      <c r="V51" s="38"/>
      <c r="W51" s="38"/>
    </row>
    <row r="52" spans="2:23" x14ac:dyDescent="0.2">
      <c r="C52" s="7" t="s">
        <v>16</v>
      </c>
      <c r="E52" s="50">
        <f>SUM(E48:E50)</f>
        <v>158416938</v>
      </c>
      <c r="F52" s="20"/>
      <c r="G52" s="50">
        <f>SUM(G48:G50)</f>
        <v>129659000</v>
      </c>
      <c r="H52" s="51"/>
      <c r="I52" s="50">
        <f>E52-G52</f>
        <v>28757938</v>
      </c>
      <c r="K52" s="22">
        <f>IF(G52=0,"n/a",IF(AND(I52/G52&lt;1,I52/G52&gt;-1),I52/G52,"n/a"))</f>
        <v>0.22179669749111131</v>
      </c>
      <c r="M52" s="50">
        <f>SUM(M48:M50)</f>
        <v>122398235</v>
      </c>
      <c r="N52" s="51"/>
      <c r="O52" s="50">
        <f>E52-M52</f>
        <v>36018703</v>
      </c>
      <c r="Q52" s="22">
        <f>IF(M52=0,"n/a",IF(AND(O52/M52&lt;1,O52/M52&gt;-1),O52/M52,"n/a"))</f>
        <v>0.29427469276824131</v>
      </c>
    </row>
    <row r="53" spans="2:23" ht="6.9" customHeight="1" x14ac:dyDescent="0.2">
      <c r="E53" s="50"/>
      <c r="F53" s="20"/>
      <c r="G53" s="50"/>
      <c r="H53" s="20"/>
      <c r="I53" s="50"/>
      <c r="K53" s="30"/>
      <c r="M53" s="50"/>
      <c r="N53" s="20"/>
      <c r="O53" s="50"/>
      <c r="Q53" s="30"/>
      <c r="S53" s="38"/>
      <c r="T53" s="38"/>
      <c r="U53" s="38"/>
      <c r="V53" s="38"/>
      <c r="W53" s="38"/>
    </row>
    <row r="54" spans="2:23" ht="12" x14ac:dyDescent="0.25">
      <c r="B54" s="17" t="s">
        <v>40</v>
      </c>
      <c r="E54" s="50"/>
      <c r="F54" s="20"/>
      <c r="G54" s="50"/>
      <c r="H54" s="51"/>
      <c r="I54" s="50"/>
      <c r="K54" s="30"/>
      <c r="M54" s="50"/>
      <c r="N54" s="51"/>
      <c r="O54" s="50"/>
      <c r="Q54" s="30"/>
    </row>
    <row r="55" spans="2:23" x14ac:dyDescent="0.2">
      <c r="C55" s="7" t="s">
        <v>18</v>
      </c>
      <c r="E55" s="50">
        <v>4477863</v>
      </c>
      <c r="F55" s="20"/>
      <c r="G55" s="50">
        <v>5432000</v>
      </c>
      <c r="H55" s="51"/>
      <c r="I55" s="50">
        <f>E55-G55</f>
        <v>-954137</v>
      </c>
      <c r="K55" s="22">
        <f>IF(G55=0,"n/a",IF(AND(I55/G55&lt;1,I55/G55&gt;-1),I55/G55,"n/a"))</f>
        <v>-0.17565114138438881</v>
      </c>
      <c r="M55" s="50">
        <v>5366913</v>
      </c>
      <c r="N55" s="51"/>
      <c r="O55" s="50">
        <f t="shared" ref="O55:O60" si="0">E55-M55</f>
        <v>-889050</v>
      </c>
      <c r="Q55" s="22">
        <f>IF(M55=0,"n/a",IF(AND(O55/M55&lt;1,O55/M55&gt;-1),O55/M55,"n/a"))</f>
        <v>-0.16565388706692283</v>
      </c>
    </row>
    <row r="56" spans="2:23" x14ac:dyDescent="0.2">
      <c r="C56" s="7" t="s">
        <v>19</v>
      </c>
      <c r="E56" s="52">
        <v>168555</v>
      </c>
      <c r="F56" s="20"/>
      <c r="G56" s="52">
        <v>199000</v>
      </c>
      <c r="H56" s="51"/>
      <c r="I56" s="52">
        <f>E56-G56</f>
        <v>-30445</v>
      </c>
      <c r="K56" s="28">
        <f>IF(G56=0,"n/a",IF(AND(I56/G56&lt;1,I56/G56&gt;-1),I56/G56,"n/a"))</f>
        <v>-0.15298994974874372</v>
      </c>
      <c r="M56" s="52">
        <v>267678</v>
      </c>
      <c r="N56" s="51"/>
      <c r="O56" s="52">
        <f t="shared" si="0"/>
        <v>-99123</v>
      </c>
      <c r="Q56" s="28">
        <f>IF(M56=0,"n/a",IF(AND(O56/M56&lt;1,O56/M56&gt;-1),O56/M56,"n/a"))</f>
        <v>-0.37030686122878981</v>
      </c>
    </row>
    <row r="57" spans="2:23" ht="6.9" customHeight="1" x14ac:dyDescent="0.2">
      <c r="E57" s="50"/>
      <c r="F57" s="20"/>
      <c r="G57" s="50"/>
      <c r="H57" s="20"/>
      <c r="I57" s="50"/>
      <c r="K57" s="30"/>
      <c r="M57" s="50"/>
      <c r="N57" s="20"/>
      <c r="O57" s="50"/>
      <c r="Q57" s="30"/>
      <c r="S57" s="38"/>
      <c r="T57" s="38"/>
      <c r="U57" s="38"/>
      <c r="V57" s="38"/>
      <c r="W57" s="38"/>
    </row>
    <row r="58" spans="2:23" x14ac:dyDescent="0.2">
      <c r="C58" s="7" t="s">
        <v>20</v>
      </c>
      <c r="E58" s="52">
        <f>SUM(E55:E56)</f>
        <v>4646418</v>
      </c>
      <c r="F58" s="20"/>
      <c r="G58" s="52">
        <f>SUM(G55:G56)</f>
        <v>5631000</v>
      </c>
      <c r="H58" s="51"/>
      <c r="I58" s="52">
        <f>E58-G58</f>
        <v>-984582</v>
      </c>
      <c r="K58" s="28">
        <f>IF(G58=0,"n/a",IF(AND(I58/G58&lt;1,I58/G58&gt;-1),I58/G58,"n/a"))</f>
        <v>-0.17485029302077784</v>
      </c>
      <c r="M58" s="52">
        <f>SUM(M55:M56)</f>
        <v>5634591</v>
      </c>
      <c r="N58" s="51"/>
      <c r="O58" s="52">
        <f t="shared" si="0"/>
        <v>-988173</v>
      </c>
      <c r="Q58" s="28">
        <f>IF(M58=0,"n/a",IF(AND(O58/M58&lt;1,O58/M58&gt;-1),O58/M58,"n/a"))</f>
        <v>-0.17537617193510585</v>
      </c>
    </row>
    <row r="59" spans="2:23" ht="6.9" customHeight="1" x14ac:dyDescent="0.2">
      <c r="E59" s="50"/>
      <c r="F59" s="20"/>
      <c r="G59" s="50"/>
      <c r="H59" s="20"/>
      <c r="I59" s="50"/>
      <c r="K59" s="30"/>
      <c r="M59" s="50"/>
      <c r="N59" s="20"/>
      <c r="O59" s="50"/>
      <c r="Q59" s="30"/>
      <c r="S59" s="38"/>
      <c r="T59" s="38"/>
      <c r="U59" s="38"/>
      <c r="V59" s="38"/>
      <c r="W59" s="38"/>
    </row>
    <row r="60" spans="2:23" x14ac:dyDescent="0.2">
      <c r="C60" s="7" t="s">
        <v>41</v>
      </c>
      <c r="E60" s="50">
        <f>E52+E58</f>
        <v>163063356</v>
      </c>
      <c r="F60" s="20"/>
      <c r="G60" s="50">
        <f>G52+G58</f>
        <v>135290000</v>
      </c>
      <c r="H60" s="51"/>
      <c r="I60" s="50">
        <f>E60-G60</f>
        <v>27773356</v>
      </c>
      <c r="K60" s="22">
        <f>IF(G60=0,"n/a",IF(AND(I60/G60&lt;1,I60/G60&gt;-1),I60/G60,"n/a"))</f>
        <v>0.20528757483923424</v>
      </c>
      <c r="M60" s="50">
        <f>M52+M58</f>
        <v>128032826</v>
      </c>
      <c r="N60" s="51"/>
      <c r="O60" s="50">
        <f t="shared" si="0"/>
        <v>35030530</v>
      </c>
      <c r="Q60" s="22">
        <f>IF(M60=0,"n/a",IF(AND(O60/M60&lt;1,O60/M60&gt;-1),O60/M60,"n/a"))</f>
        <v>0.27360584855012104</v>
      </c>
    </row>
    <row r="61" spans="2:23" ht="6.9" customHeight="1" x14ac:dyDescent="0.2">
      <c r="E61" s="50"/>
      <c r="F61" s="20"/>
      <c r="G61" s="50"/>
      <c r="H61" s="20"/>
      <c r="I61" s="50"/>
      <c r="K61" s="30"/>
      <c r="M61" s="50"/>
      <c r="N61" s="20"/>
      <c r="O61" s="50"/>
      <c r="Q61" s="30"/>
      <c r="S61" s="38"/>
      <c r="T61" s="38"/>
      <c r="U61" s="38"/>
      <c r="V61" s="38"/>
      <c r="W61" s="38"/>
    </row>
    <row r="62" spans="2:23" ht="12" x14ac:dyDescent="0.25">
      <c r="B62" s="17" t="s">
        <v>42</v>
      </c>
      <c r="E62" s="50"/>
      <c r="F62" s="20"/>
      <c r="G62" s="50"/>
      <c r="H62" s="51"/>
      <c r="I62" s="50"/>
      <c r="K62" s="30"/>
      <c r="M62" s="50"/>
      <c r="N62" s="51"/>
      <c r="O62" s="50"/>
      <c r="Q62" s="30"/>
    </row>
    <row r="63" spans="2:23" x14ac:dyDescent="0.2">
      <c r="C63" s="7" t="s">
        <v>23</v>
      </c>
      <c r="E63" s="50">
        <v>5921166</v>
      </c>
      <c r="F63" s="20"/>
      <c r="G63" s="50">
        <v>5865000</v>
      </c>
      <c r="H63" s="51"/>
      <c r="I63" s="50">
        <f>E63-G63</f>
        <v>56166</v>
      </c>
      <c r="K63" s="22">
        <f>IF(G63=0,"n/a",IF(AND(I63/G63&lt;1,I63/G63&gt;-1),I63/G63,"n/a"))</f>
        <v>9.5764705882352939E-3</v>
      </c>
      <c r="M63" s="50">
        <v>5345493</v>
      </c>
      <c r="N63" s="51"/>
      <c r="O63" s="50">
        <f t="shared" ref="O63:O68" si="1">E63-M63</f>
        <v>575673</v>
      </c>
      <c r="Q63" s="22">
        <f>IF(M63=0,"n/a",IF(AND(O63/M63&lt;1,O63/M63&gt;-1),O63/M63,"n/a"))</f>
        <v>0.10769315384006677</v>
      </c>
    </row>
    <row r="64" spans="2:23" x14ac:dyDescent="0.2">
      <c r="C64" s="7" t="s">
        <v>24</v>
      </c>
      <c r="E64" s="52">
        <v>15913471</v>
      </c>
      <c r="F64" s="20"/>
      <c r="G64" s="52">
        <v>16907000</v>
      </c>
      <c r="H64" s="51"/>
      <c r="I64" s="52">
        <f>E64-G64</f>
        <v>-993529</v>
      </c>
      <c r="K64" s="28">
        <f>IF(G64=0,"n/a",IF(AND(I64/G64&lt;1,I64/G64&gt;-1),I64/G64,"n/a"))</f>
        <v>-5.8764357958242149E-2</v>
      </c>
      <c r="M64" s="52">
        <v>16670125</v>
      </c>
      <c r="N64" s="51"/>
      <c r="O64" s="52">
        <f t="shared" si="1"/>
        <v>-756654</v>
      </c>
      <c r="Q64" s="28">
        <f>IF(M64=0,"n/a",IF(AND(O64/M64&lt;1,O64/M64&gt;-1),O64/M64,"n/a"))</f>
        <v>-4.5389821612015505E-2</v>
      </c>
    </row>
    <row r="65" spans="1:23" ht="6.9" customHeight="1" x14ac:dyDescent="0.2">
      <c r="E65" s="50"/>
      <c r="F65" s="20"/>
      <c r="G65" s="50"/>
      <c r="H65" s="20"/>
      <c r="I65" s="50"/>
      <c r="K65" s="30"/>
      <c r="M65" s="50"/>
      <c r="N65" s="20"/>
      <c r="O65" s="50"/>
      <c r="Q65" s="30"/>
      <c r="S65" s="38"/>
      <c r="T65" s="38"/>
      <c r="U65" s="38"/>
      <c r="V65" s="38"/>
      <c r="W65" s="38"/>
    </row>
    <row r="66" spans="1:23" x14ac:dyDescent="0.2">
      <c r="C66" s="7" t="s">
        <v>25</v>
      </c>
      <c r="E66" s="52">
        <f>SUM(E63:E64)</f>
        <v>21834637</v>
      </c>
      <c r="F66" s="20"/>
      <c r="G66" s="52">
        <f>SUM(G63:G64)</f>
        <v>22772000</v>
      </c>
      <c r="H66" s="51"/>
      <c r="I66" s="52">
        <f>E66-G66</f>
        <v>-937363</v>
      </c>
      <c r="K66" s="28">
        <f>IF(G66=0,"n/a",IF(AND(I66/G66&lt;1,I66/G66&gt;-1),I66/G66,"n/a"))</f>
        <v>-4.1162963288248727E-2</v>
      </c>
      <c r="M66" s="52">
        <f>SUM(M63:M64)</f>
        <v>22015618</v>
      </c>
      <c r="N66" s="51"/>
      <c r="O66" s="52">
        <f t="shared" si="1"/>
        <v>-180981</v>
      </c>
      <c r="Q66" s="28">
        <f>IF(M66=0,"n/a",IF(AND(O66/M66&lt;1,O66/M66&gt;-1),O66/M66,"n/a"))</f>
        <v>-8.2205732312397497E-3</v>
      </c>
    </row>
    <row r="67" spans="1:23" ht="6.9" customHeight="1" x14ac:dyDescent="0.2">
      <c r="E67" s="50"/>
      <c r="F67" s="20"/>
      <c r="G67" s="50"/>
      <c r="H67" s="20"/>
      <c r="I67" s="50"/>
      <c r="K67" s="30"/>
      <c r="M67" s="50"/>
      <c r="N67" s="20"/>
      <c r="O67" s="50"/>
      <c r="Q67" s="30"/>
      <c r="S67" s="38"/>
      <c r="T67" s="38"/>
      <c r="U67" s="38"/>
      <c r="V67" s="38"/>
      <c r="W67" s="38"/>
    </row>
    <row r="68" spans="1:23" ht="12" thickBot="1" x14ac:dyDescent="0.25">
      <c r="C68" s="7" t="s">
        <v>43</v>
      </c>
      <c r="E68" s="53">
        <f>E60+E66</f>
        <v>184897993</v>
      </c>
      <c r="F68" s="20"/>
      <c r="G68" s="53">
        <f>G60+G66</f>
        <v>158062000</v>
      </c>
      <c r="H68" s="51"/>
      <c r="I68" s="53">
        <f>E68-G68</f>
        <v>26835993</v>
      </c>
      <c r="K68" s="43">
        <f>IF(G68=0,"n/a",IF(AND(I68/G68&lt;1,I68/G68&gt;-1),I68/G68,"n/a"))</f>
        <v>0.16978143386772279</v>
      </c>
      <c r="M68" s="53">
        <f>M60+M66</f>
        <v>150048444</v>
      </c>
      <c r="N68" s="51"/>
      <c r="O68" s="53">
        <f t="shared" si="1"/>
        <v>34849549</v>
      </c>
      <c r="Q68" s="43">
        <f>IF(M68=0,"n/a",IF(AND(O68/M68&lt;1,O68/M68&gt;-1),O68/M68,"n/a"))</f>
        <v>0.23225531748933032</v>
      </c>
    </row>
    <row r="69" spans="1:23" ht="12" thickTop="1" x14ac:dyDescent="0.2"/>
    <row r="70" spans="1:23" ht="13.2" x14ac:dyDescent="0.25">
      <c r="A70" s="7" t="s">
        <v>3</v>
      </c>
      <c r="C70" s="54" t="s">
        <v>44</v>
      </c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</row>
    <row r="71" spans="1:23" x14ac:dyDescent="0.2">
      <c r="A71" s="7" t="s">
        <v>3</v>
      </c>
    </row>
    <row r="72" spans="1:23" x14ac:dyDescent="0.2">
      <c r="A72" s="7" t="s">
        <v>3</v>
      </c>
    </row>
    <row r="73" spans="1:23" x14ac:dyDescent="0.2">
      <c r="A73" s="7" t="s">
        <v>3</v>
      </c>
    </row>
    <row r="74" spans="1:23" x14ac:dyDescent="0.2">
      <c r="A74" s="7" t="s">
        <v>3</v>
      </c>
    </row>
    <row r="75" spans="1:23" x14ac:dyDescent="0.2">
      <c r="A75" s="7" t="s">
        <v>3</v>
      </c>
    </row>
    <row r="76" spans="1:23" x14ac:dyDescent="0.2">
      <c r="A76" s="7" t="s">
        <v>3</v>
      </c>
    </row>
    <row r="77" spans="1:23" x14ac:dyDescent="0.2">
      <c r="A77" s="7" t="s">
        <v>3</v>
      </c>
    </row>
    <row r="78" spans="1:23" x14ac:dyDescent="0.2">
      <c r="A78" s="7" t="s">
        <v>3</v>
      </c>
    </row>
    <row r="79" spans="1:23" x14ac:dyDescent="0.2">
      <c r="A79" s="7" t="s">
        <v>3</v>
      </c>
    </row>
    <row r="80" spans="1:23" x14ac:dyDescent="0.2">
      <c r="A80" s="7" t="s">
        <v>3</v>
      </c>
    </row>
    <row r="81" spans="1:1" x14ac:dyDescent="0.2">
      <c r="A81" s="7" t="s">
        <v>3</v>
      </c>
    </row>
    <row r="82" spans="1:1" x14ac:dyDescent="0.2">
      <c r="A82" s="7" t="s">
        <v>3</v>
      </c>
    </row>
    <row r="83" spans="1:1" x14ac:dyDescent="0.2">
      <c r="A83" s="7" t="s">
        <v>3</v>
      </c>
    </row>
    <row r="84" spans="1:1" x14ac:dyDescent="0.2">
      <c r="A84" s="7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4"/>
  <sheetViews>
    <sheetView zoomScaleNormal="100" zoomScaleSheetLayoutView="100" workbookViewId="0">
      <pane xSplit="4" ySplit="8" topLeftCell="E21" activePane="bottomRight" state="frozen"/>
      <selection activeCell="M42" sqref="M42"/>
      <selection pane="topRight" activeCell="M42" sqref="M42"/>
      <selection pane="bottomLeft" activeCell="M42" sqref="M42"/>
      <selection pane="bottomRight" activeCell="U45" sqref="U45"/>
    </sheetView>
  </sheetViews>
  <sheetFormatPr defaultColWidth="9.109375" defaultRowHeight="11.4" x14ac:dyDescent="0.2"/>
  <cols>
    <col min="1" max="2" width="1.6640625" style="7" customWidth="1"/>
    <col min="3" max="3" width="9.109375" style="7"/>
    <col min="4" max="4" width="23.88671875" style="7" customWidth="1"/>
    <col min="5" max="5" width="16.6640625" style="7" customWidth="1"/>
    <col min="6" max="6" width="0.88671875" style="7" customWidth="1"/>
    <col min="7" max="7" width="16.6640625" style="7" customWidth="1"/>
    <col min="8" max="8" width="0.88671875" style="7" customWidth="1"/>
    <col min="9" max="9" width="16.6640625" style="7" customWidth="1"/>
    <col min="10" max="10" width="0.88671875" style="7" customWidth="1"/>
    <col min="11" max="11" width="7.6640625" style="8" customWidth="1"/>
    <col min="12" max="12" width="0.88671875" style="7" customWidth="1"/>
    <col min="13" max="13" width="16.6640625" style="7" customWidth="1"/>
    <col min="14" max="14" width="0.88671875" style="7" customWidth="1"/>
    <col min="15" max="15" width="16.6640625" style="7" customWidth="1"/>
    <col min="16" max="16" width="0.88671875" style="7" customWidth="1"/>
    <col min="17" max="17" width="7.6640625" style="8" customWidth="1"/>
    <col min="18" max="18" width="0.88671875" style="7" customWidth="1"/>
    <col min="19" max="19" width="7.6640625" style="8" customWidth="1"/>
    <col min="20" max="20" width="0.88671875" style="8" customWidth="1"/>
    <col min="21" max="21" width="7.6640625" style="8" customWidth="1"/>
    <col min="22" max="22" width="0.88671875" style="8" customWidth="1"/>
    <col min="23" max="23" width="7.6640625" style="8" customWidth="1"/>
    <col min="24" max="16384" width="9.109375" style="7"/>
  </cols>
  <sheetData>
    <row r="1" spans="1:23" s="1" customFormat="1" ht="13.8" x14ac:dyDescent="0.25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S1" s="3"/>
      <c r="T1" s="3"/>
      <c r="U1" s="3"/>
      <c r="V1" s="3"/>
      <c r="W1" s="3"/>
    </row>
    <row r="2" spans="1:23" s="1" customFormat="1" ht="13.8" x14ac:dyDescent="0.25">
      <c r="E2" s="2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3"/>
      <c r="T2" s="3"/>
      <c r="U2" s="3"/>
      <c r="V2" s="3"/>
      <c r="W2" s="3"/>
    </row>
    <row r="3" spans="1:23" s="1" customFormat="1" ht="13.8" x14ac:dyDescent="0.25">
      <c r="E3" s="2" t="s">
        <v>77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S3" s="3"/>
      <c r="T3" s="3"/>
      <c r="U3" s="3"/>
      <c r="V3" s="3"/>
      <c r="W3" s="3"/>
    </row>
    <row r="4" spans="1:23" s="4" customFormat="1" ht="13.2" x14ac:dyDescent="0.25">
      <c r="E4" s="5" t="s">
        <v>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6"/>
      <c r="T4" s="6"/>
      <c r="U4" s="6"/>
      <c r="V4" s="6"/>
      <c r="W4" s="6"/>
    </row>
    <row r="5" spans="1:23" x14ac:dyDescent="0.2">
      <c r="A5" s="7" t="s">
        <v>3</v>
      </c>
    </row>
    <row r="6" spans="1:23" s="9" customFormat="1" ht="13.2" x14ac:dyDescent="0.25">
      <c r="A6" s="9" t="s">
        <v>3</v>
      </c>
      <c r="I6" s="10" t="s">
        <v>4</v>
      </c>
      <c r="J6" s="10"/>
      <c r="K6" s="10"/>
      <c r="O6" s="10" t="s">
        <v>5</v>
      </c>
      <c r="P6" s="10"/>
      <c r="Q6" s="10"/>
      <c r="S6" s="11" t="s">
        <v>6</v>
      </c>
      <c r="T6" s="11"/>
      <c r="U6" s="11"/>
      <c r="V6" s="11"/>
      <c r="W6" s="11"/>
    </row>
    <row r="7" spans="1:23" s="9" customFormat="1" ht="13.2" x14ac:dyDescent="0.25">
      <c r="E7" s="12" t="s">
        <v>7</v>
      </c>
      <c r="G7" s="12"/>
      <c r="I7" s="12"/>
      <c r="K7" s="13"/>
      <c r="M7" s="12" t="s">
        <v>7</v>
      </c>
      <c r="O7" s="12"/>
      <c r="Q7" s="13"/>
      <c r="S7" s="13"/>
      <c r="T7" s="14"/>
      <c r="U7" s="13"/>
      <c r="V7" s="14"/>
      <c r="W7" s="13"/>
    </row>
    <row r="8" spans="1:23" s="9" customFormat="1" ht="13.2" x14ac:dyDescent="0.25">
      <c r="A8" s="4" t="s">
        <v>8</v>
      </c>
      <c r="E8" s="15">
        <v>2017</v>
      </c>
      <c r="G8" s="15" t="s">
        <v>9</v>
      </c>
      <c r="I8" s="15" t="s">
        <v>10</v>
      </c>
      <c r="K8" s="16" t="s">
        <v>11</v>
      </c>
      <c r="M8" s="15">
        <f>E8-1</f>
        <v>2016</v>
      </c>
      <c r="O8" s="15" t="s">
        <v>10</v>
      </c>
      <c r="Q8" s="16" t="s">
        <v>11</v>
      </c>
      <c r="S8" s="16">
        <f>E8</f>
        <v>2017</v>
      </c>
      <c r="T8" s="14"/>
      <c r="U8" s="16" t="s">
        <v>9</v>
      </c>
      <c r="V8" s="14"/>
      <c r="W8" s="16">
        <f>M8</f>
        <v>2016</v>
      </c>
    </row>
    <row r="9" spans="1:23" ht="12" x14ac:dyDescent="0.25">
      <c r="B9" s="17" t="s">
        <v>12</v>
      </c>
    </row>
    <row r="10" spans="1:23" x14ac:dyDescent="0.2">
      <c r="C10" s="7" t="s">
        <v>13</v>
      </c>
      <c r="E10" s="18">
        <v>90127225.010000005</v>
      </c>
      <c r="F10" s="19"/>
      <c r="G10" s="18">
        <v>79132000</v>
      </c>
      <c r="H10" s="20"/>
      <c r="I10" s="18">
        <f>E10-G10</f>
        <v>10995225.010000005</v>
      </c>
      <c r="J10" s="21"/>
      <c r="K10" s="22">
        <f>IF(G10=0,"n/a",IF(AND(I10/G10&lt;1,I10/G10&gt;-1),I10/G10,"n/a"))</f>
        <v>0.13894789731082249</v>
      </c>
      <c r="M10" s="18">
        <v>66833388.670000002</v>
      </c>
      <c r="N10" s="20"/>
      <c r="O10" s="18">
        <f>E10-M10</f>
        <v>23293836.340000004</v>
      </c>
      <c r="Q10" s="22">
        <f>IF(M10=0,"n/a",IF(AND(O10/M10&lt;1,O10/M10&gt;-1),O10/M10,"n/a"))</f>
        <v>0.34853591600774358</v>
      </c>
      <c r="S10" s="23">
        <f>IF(E48=0,"n/a",E10/E48)</f>
        <v>1.043466215644137</v>
      </c>
      <c r="T10" s="24"/>
      <c r="U10" s="23">
        <f>IF(G48=0,"n/a",G10/G48)</f>
        <v>1.0098777406263559</v>
      </c>
      <c r="V10" s="24"/>
      <c r="W10" s="23">
        <f>IF(M48=0,"n/a",M10/M48)</f>
        <v>1.030987774891323</v>
      </c>
    </row>
    <row r="11" spans="1:23" x14ac:dyDescent="0.2">
      <c r="C11" s="7" t="s">
        <v>14</v>
      </c>
      <c r="E11" s="25">
        <v>30408659.629999999</v>
      </c>
      <c r="F11" s="20"/>
      <c r="G11" s="25">
        <v>27195000</v>
      </c>
      <c r="H11" s="20"/>
      <c r="I11" s="25">
        <f>E11-G11</f>
        <v>3213659.629999999</v>
      </c>
      <c r="K11" s="22">
        <f>IF(G11=0,"n/a",IF(AND(I11/G11&lt;1,I11/G11&gt;-1),I11/G11,"n/a"))</f>
        <v>0.11817097370840224</v>
      </c>
      <c r="M11" s="25">
        <v>22617961.300000001</v>
      </c>
      <c r="N11" s="20"/>
      <c r="O11" s="25">
        <f>E11-M11</f>
        <v>7790698.3299999982</v>
      </c>
      <c r="Q11" s="22">
        <f>IF(M11=0,"n/a",IF(AND(O11/M11&lt;1,O11/M11&gt;-1),O11/M11,"n/a"))</f>
        <v>0.34444741622225689</v>
      </c>
      <c r="S11" s="26">
        <f>IF(E49=0,"n/a",E11/E49)</f>
        <v>0.87750223259278126</v>
      </c>
      <c r="T11" s="24"/>
      <c r="U11" s="26">
        <f>IF(G49=0,"n/a",G11/G49)</f>
        <v>0.85368533400301361</v>
      </c>
      <c r="V11" s="24"/>
      <c r="W11" s="26">
        <f>IF(M49=0,"n/a",M11/M49)</f>
        <v>0.88103915041161329</v>
      </c>
    </row>
    <row r="12" spans="1:23" x14ac:dyDescent="0.2">
      <c r="C12" s="7" t="s">
        <v>15</v>
      </c>
      <c r="E12" s="27">
        <v>2307735.9500000002</v>
      </c>
      <c r="F12" s="20"/>
      <c r="G12" s="27">
        <v>2260000</v>
      </c>
      <c r="H12" s="20"/>
      <c r="I12" s="27">
        <f>E12-G12</f>
        <v>47735.950000000186</v>
      </c>
      <c r="K12" s="28">
        <f>IF(G12=0,"n/a",IF(AND(I12/G12&lt;1,I12/G12&gt;-1),I12/G12,"n/a"))</f>
        <v>2.1122101769911587E-2</v>
      </c>
      <c r="M12" s="27">
        <v>1801010.02</v>
      </c>
      <c r="N12" s="20"/>
      <c r="O12" s="27">
        <f>E12-M12</f>
        <v>506725.93000000017</v>
      </c>
      <c r="Q12" s="28">
        <f>IF(M12=0,"n/a",IF(AND(O12/M12&lt;1,O12/M12&gt;-1),O12/M12,"n/a"))</f>
        <v>0.28135653015411882</v>
      </c>
      <c r="S12" s="29">
        <f>IF(E50=0,"n/a",E12/E50)</f>
        <v>0.82697358613621552</v>
      </c>
      <c r="T12" s="24"/>
      <c r="U12" s="29">
        <f>IF(G50=0,"n/a",G12/G50)</f>
        <v>0.79689703808180534</v>
      </c>
      <c r="V12" s="24"/>
      <c r="W12" s="29">
        <f>IF(M50=0,"n/a",M12/M50)</f>
        <v>0.78796818218808051</v>
      </c>
    </row>
    <row r="13" spans="1:23" ht="6.9" customHeight="1" x14ac:dyDescent="0.2">
      <c r="E13" s="25"/>
      <c r="F13" s="20"/>
      <c r="G13" s="25"/>
      <c r="H13" s="20"/>
      <c r="I13" s="25"/>
      <c r="K13" s="30"/>
      <c r="M13" s="25"/>
      <c r="N13" s="20"/>
      <c r="O13" s="25"/>
      <c r="Q13" s="30"/>
      <c r="S13" s="24"/>
      <c r="T13" s="24"/>
      <c r="U13" s="24"/>
      <c r="V13" s="24"/>
      <c r="W13" s="24"/>
    </row>
    <row r="14" spans="1:23" x14ac:dyDescent="0.2">
      <c r="C14" s="7" t="s">
        <v>16</v>
      </c>
      <c r="E14" s="25">
        <f>SUM(E10:E12)</f>
        <v>122843620.59</v>
      </c>
      <c r="F14" s="20"/>
      <c r="G14" s="25">
        <f>SUM(G10:G12)</f>
        <v>108587000</v>
      </c>
      <c r="H14" s="20"/>
      <c r="I14" s="25">
        <f>E14-G14</f>
        <v>14256620.590000004</v>
      </c>
      <c r="K14" s="22">
        <f>IF(G14=0,"n/a",IF(AND(I14/G14&lt;1,I14/G14&gt;-1),I14/G14,"n/a"))</f>
        <v>0.13129214906020062</v>
      </c>
      <c r="M14" s="25">
        <f>SUM(M10:M12)</f>
        <v>91252359.989999995</v>
      </c>
      <c r="N14" s="20"/>
      <c r="O14" s="25">
        <f>E14-M14</f>
        <v>31591260.600000009</v>
      </c>
      <c r="Q14" s="22">
        <f>IF(M14=0,"n/a",IF(AND(O14/M14&lt;1,O14/M14&gt;-1),O14/M14,"n/a"))</f>
        <v>0.34619664196588423</v>
      </c>
      <c r="S14" s="26">
        <f>IF(E52=0,"n/a",E14/E52)</f>
        <v>0.99213731407301908</v>
      </c>
      <c r="T14" s="24"/>
      <c r="U14" s="26">
        <f>IF(G52=0,"n/a",G14/G52)</f>
        <v>0.9605218929677134</v>
      </c>
      <c r="V14" s="24"/>
      <c r="W14" s="26">
        <f>IF(M52=0,"n/a",M14/M52)</f>
        <v>0.98351181040495161</v>
      </c>
    </row>
    <row r="15" spans="1:23" ht="6.9" customHeight="1" x14ac:dyDescent="0.2">
      <c r="E15" s="25"/>
      <c r="F15" s="20"/>
      <c r="G15" s="25"/>
      <c r="H15" s="20"/>
      <c r="I15" s="25"/>
      <c r="K15" s="30"/>
      <c r="M15" s="25"/>
      <c r="N15" s="20"/>
      <c r="O15" s="25"/>
      <c r="Q15" s="30"/>
      <c r="S15" s="24"/>
      <c r="T15" s="24"/>
      <c r="U15" s="24"/>
      <c r="V15" s="24"/>
      <c r="W15" s="24"/>
    </row>
    <row r="16" spans="1:23" ht="12" x14ac:dyDescent="0.25">
      <c r="B16" s="17" t="s">
        <v>17</v>
      </c>
      <c r="E16" s="25"/>
      <c r="F16" s="20"/>
      <c r="G16" s="25"/>
      <c r="H16" s="20"/>
      <c r="I16" s="25"/>
      <c r="K16" s="30"/>
      <c r="M16" s="25"/>
      <c r="N16" s="20"/>
      <c r="O16" s="25"/>
      <c r="Q16" s="30"/>
      <c r="S16" s="24"/>
      <c r="T16" s="24"/>
      <c r="U16" s="24"/>
      <c r="V16" s="24"/>
      <c r="W16" s="24"/>
    </row>
    <row r="17" spans="2:25" x14ac:dyDescent="0.2">
      <c r="C17" s="7" t="s">
        <v>18</v>
      </c>
      <c r="E17" s="25">
        <v>2551646.2200000002</v>
      </c>
      <c r="F17" s="20"/>
      <c r="G17" s="25">
        <v>2508000</v>
      </c>
      <c r="H17" s="20"/>
      <c r="I17" s="25">
        <f>E17-G17</f>
        <v>43646.220000000205</v>
      </c>
      <c r="K17" s="22">
        <f>IF(G17=0,"n/a",IF(AND(I17/G17&lt;1,I17/G17&gt;-1),I17/G17,"n/a"))</f>
        <v>1.7402799043062283E-2</v>
      </c>
      <c r="M17" s="25">
        <v>3132024.03</v>
      </c>
      <c r="N17" s="20"/>
      <c r="O17" s="25">
        <f>E17-M17</f>
        <v>-580377.80999999959</v>
      </c>
      <c r="Q17" s="22">
        <f>IF(M17=0,"n/a",IF(AND(O17/M17&lt;1,O17/M17&gt;-1),O17/M17,"n/a"))</f>
        <v>-0.18530439244426858</v>
      </c>
      <c r="S17" s="26">
        <f>IF(E55=0,"n/a",E17/E55)</f>
        <v>0.55174009697873927</v>
      </c>
      <c r="T17" s="24"/>
      <c r="U17" s="26">
        <f>IF(G55=0,"n/a",G17/G55)</f>
        <v>0.48426337130720215</v>
      </c>
      <c r="V17" s="24"/>
      <c r="W17" s="26">
        <f>IF(M55=0,"n/a",M17/M55)</f>
        <v>0.51001250595783498</v>
      </c>
    </row>
    <row r="18" spans="2:25" x14ac:dyDescent="0.2">
      <c r="C18" s="7" t="s">
        <v>19</v>
      </c>
      <c r="E18" s="27">
        <v>92676.5</v>
      </c>
      <c r="F18" s="31"/>
      <c r="G18" s="27">
        <v>110000</v>
      </c>
      <c r="H18" s="32"/>
      <c r="I18" s="27">
        <f>E18-G18</f>
        <v>-17323.5</v>
      </c>
      <c r="J18" s="33"/>
      <c r="K18" s="28">
        <f>IF(G18=0,"n/a",IF(AND(I18/G18&lt;1,I18/G18&gt;-1),I18/G18,"n/a"))</f>
        <v>-0.15748636363636365</v>
      </c>
      <c r="L18" s="34"/>
      <c r="M18" s="27">
        <v>276149.38</v>
      </c>
      <c r="N18" s="35"/>
      <c r="O18" s="27">
        <f>E18-M18</f>
        <v>-183472.88</v>
      </c>
      <c r="Q18" s="28">
        <f>IF(M18=0,"n/a",IF(AND(O18/M18&lt;1,O18/M18&gt;-1),O18/M18,"n/a"))</f>
        <v>-0.66439721863579781</v>
      </c>
      <c r="S18" s="29">
        <f>IF(E56=0,"n/a",E18/E56)</f>
        <v>0.51047651047375642</v>
      </c>
      <c r="T18" s="24"/>
      <c r="U18" s="29">
        <f>IF(G56=0,"n/a",G18/G56)</f>
        <v>0.52631578947368418</v>
      </c>
      <c r="V18" s="24"/>
      <c r="W18" s="29">
        <f>IF(M56=0,"n/a",M18/M56)</f>
        <v>0.55554089667298356</v>
      </c>
    </row>
    <row r="19" spans="2:25" ht="6.9" customHeight="1" x14ac:dyDescent="0.2">
      <c r="E19" s="25"/>
      <c r="F19" s="36"/>
      <c r="G19" s="25"/>
      <c r="H19" s="36"/>
      <c r="I19" s="25"/>
      <c r="J19" s="37"/>
      <c r="K19" s="30"/>
      <c r="L19" s="37"/>
      <c r="M19" s="25"/>
      <c r="N19" s="36"/>
      <c r="O19" s="25"/>
      <c r="Q19" s="30"/>
      <c r="S19" s="24"/>
      <c r="T19" s="24"/>
      <c r="U19" s="24"/>
      <c r="V19" s="24"/>
      <c r="W19" s="24"/>
    </row>
    <row r="20" spans="2:25" x14ac:dyDescent="0.2">
      <c r="C20" s="7" t="s">
        <v>20</v>
      </c>
      <c r="E20" s="27">
        <f>SUM(E17:E18)</f>
        <v>2644322.7200000002</v>
      </c>
      <c r="F20" s="31"/>
      <c r="G20" s="27">
        <f>SUM(G17:G18)</f>
        <v>2618000</v>
      </c>
      <c r="H20" s="32"/>
      <c r="I20" s="27">
        <f>E20-G20</f>
        <v>26322.720000000205</v>
      </c>
      <c r="J20" s="33"/>
      <c r="K20" s="28">
        <f>IF(G20=0,"n/a",IF(AND(I20/G20&lt;1,I20/G20&gt;-1),I20/G20,"n/a"))</f>
        <v>1.0054514896867916E-2</v>
      </c>
      <c r="L20" s="34"/>
      <c r="M20" s="27">
        <f>SUM(M17:M18)</f>
        <v>3408173.4099999997</v>
      </c>
      <c r="N20" s="35"/>
      <c r="O20" s="27">
        <f>E20-M20</f>
        <v>-763850.68999999948</v>
      </c>
      <c r="Q20" s="28">
        <f>IF(M20=0,"n/a",IF(AND(O20/M20&lt;1,O20/M20&gt;-1),O20/M20,"n/a"))</f>
        <v>-0.2241231880275715</v>
      </c>
      <c r="S20" s="29">
        <f>IF(E58=0,"n/a",E20/E58)</f>
        <v>0.55018143368438843</v>
      </c>
      <c r="T20" s="24"/>
      <c r="U20" s="29">
        <f>IF(G58=0,"n/a",G20/G58)</f>
        <v>0.48589458054936896</v>
      </c>
      <c r="V20" s="24"/>
      <c r="W20" s="29">
        <f>IF(M58=0,"n/a",M20/M58)</f>
        <v>0.51342178813239514</v>
      </c>
    </row>
    <row r="21" spans="2:25" ht="6.9" customHeight="1" x14ac:dyDescent="0.2">
      <c r="E21" s="25"/>
      <c r="F21" s="36"/>
      <c r="G21" s="25"/>
      <c r="H21" s="36"/>
      <c r="I21" s="25"/>
      <c r="J21" s="37"/>
      <c r="K21" s="30"/>
      <c r="L21" s="37"/>
      <c r="M21" s="25"/>
      <c r="N21" s="36"/>
      <c r="O21" s="25"/>
      <c r="Q21" s="30"/>
      <c r="S21" s="24"/>
      <c r="T21" s="24"/>
      <c r="U21" s="24"/>
      <c r="V21" s="24"/>
      <c r="W21" s="24"/>
    </row>
    <row r="22" spans="2:25" x14ac:dyDescent="0.2">
      <c r="C22" s="7" t="s">
        <v>21</v>
      </c>
      <c r="E22" s="25">
        <f>E14+E20</f>
        <v>125487943.31</v>
      </c>
      <c r="F22" s="36"/>
      <c r="G22" s="25">
        <f>G14+G20</f>
        <v>111205000</v>
      </c>
      <c r="H22" s="36"/>
      <c r="I22" s="25">
        <f>E22-G22</f>
        <v>14282943.310000002</v>
      </c>
      <c r="J22" s="37"/>
      <c r="K22" s="22">
        <f>IF(G22=0,"n/a",IF(AND(I22/G22&lt;1,I22/G22&gt;-1),I22/G22,"n/a"))</f>
        <v>0.12843795971404165</v>
      </c>
      <c r="L22" s="37"/>
      <c r="M22" s="25">
        <f>M14+M20</f>
        <v>94660533.399999991</v>
      </c>
      <c r="N22" s="36"/>
      <c r="O22" s="25">
        <f>E22-M22</f>
        <v>30827409.910000011</v>
      </c>
      <c r="Q22" s="22">
        <f>IF(M22=0,"n/a",IF(AND(O22/M22&lt;1,O22/M22&gt;-1),O22/M22,"n/a"))</f>
        <v>0.32566275302649006</v>
      </c>
      <c r="S22" s="26">
        <f>IF(E60=0,"n/a",E22/E60)</f>
        <v>0.97562274081790545</v>
      </c>
      <c r="T22" s="24"/>
      <c r="U22" s="26">
        <f>IF(G60=0,"n/a",G22/G60)</f>
        <v>0.9389300731184248</v>
      </c>
      <c r="V22" s="24"/>
      <c r="W22" s="26">
        <f>IF(M60=0,"n/a",M22/M60)</f>
        <v>0.95212456205509277</v>
      </c>
    </row>
    <row r="23" spans="2:25" ht="6.9" customHeight="1" x14ac:dyDescent="0.2">
      <c r="E23" s="25"/>
      <c r="F23" s="36"/>
      <c r="G23" s="25"/>
      <c r="H23" s="36"/>
      <c r="I23" s="25"/>
      <c r="J23" s="37"/>
      <c r="K23" s="30"/>
      <c r="L23" s="37"/>
      <c r="M23" s="25"/>
      <c r="N23" s="36"/>
      <c r="O23" s="25"/>
      <c r="Q23" s="30"/>
      <c r="S23" s="24"/>
      <c r="T23" s="24"/>
      <c r="U23" s="24"/>
      <c r="V23" s="24"/>
      <c r="W23" s="24"/>
    </row>
    <row r="24" spans="2:25" ht="12" x14ac:dyDescent="0.25">
      <c r="B24" s="17" t="s">
        <v>22</v>
      </c>
      <c r="E24" s="25"/>
      <c r="F24" s="36"/>
      <c r="G24" s="25"/>
      <c r="H24" s="36"/>
      <c r="I24" s="25"/>
      <c r="J24" s="37"/>
      <c r="K24" s="30"/>
      <c r="L24" s="37"/>
      <c r="M24" s="25"/>
      <c r="N24" s="36"/>
      <c r="O24" s="25"/>
      <c r="Q24" s="30"/>
      <c r="S24" s="24"/>
      <c r="T24" s="24"/>
      <c r="U24" s="24"/>
      <c r="V24" s="24"/>
      <c r="W24" s="24"/>
    </row>
    <row r="25" spans="2:25" x14ac:dyDescent="0.2">
      <c r="C25" s="7" t="s">
        <v>23</v>
      </c>
      <c r="E25" s="25">
        <v>599545.46</v>
      </c>
      <c r="F25" s="36"/>
      <c r="G25" s="25">
        <v>493000</v>
      </c>
      <c r="H25" s="36"/>
      <c r="I25" s="25">
        <f>E25-G25</f>
        <v>106545.45999999996</v>
      </c>
      <c r="J25" s="37"/>
      <c r="K25" s="22">
        <f>IF(G25=0,"n/a",IF(AND(I25/G25&lt;1,I25/G25&gt;-1),I25/G25,"n/a"))</f>
        <v>0.21611655172413785</v>
      </c>
      <c r="L25" s="37"/>
      <c r="M25" s="25">
        <v>549657.49</v>
      </c>
      <c r="N25" s="36"/>
      <c r="O25" s="25">
        <f>E25-M25</f>
        <v>49887.969999999972</v>
      </c>
      <c r="Q25" s="22">
        <f>IF(M25=0,"n/a",IF(AND(O25/M25&lt;1,O25/M25&gt;-1),O25/M25,"n/a"))</f>
        <v>9.0761921574106036E-2</v>
      </c>
      <c r="S25" s="26">
        <f>IF(E63=0,"n/a",E25/E63)</f>
        <v>0.1221888176463551</v>
      </c>
      <c r="T25" s="24"/>
      <c r="U25" s="26">
        <f>IF(G63=0,"n/a",G25/G63)</f>
        <v>9.1720930232558145E-2</v>
      </c>
      <c r="V25" s="24"/>
      <c r="W25" s="26">
        <f>IF(M63=0,"n/a",M25/M63)</f>
        <v>0.11995946117296995</v>
      </c>
    </row>
    <row r="26" spans="2:25" x14ac:dyDescent="0.2">
      <c r="C26" s="7" t="s">
        <v>24</v>
      </c>
      <c r="E26" s="27">
        <v>1162702.73</v>
      </c>
      <c r="F26" s="31"/>
      <c r="G26" s="27">
        <v>1093000</v>
      </c>
      <c r="H26" s="32"/>
      <c r="I26" s="27">
        <f>E26-G26</f>
        <v>69702.729999999981</v>
      </c>
      <c r="J26" s="33"/>
      <c r="K26" s="28">
        <f>IF(G26=0,"n/a",IF(AND(I26/G26&lt;1,I26/G26&gt;-1),I26/G26,"n/a"))</f>
        <v>6.3771939615736489E-2</v>
      </c>
      <c r="L26" s="34"/>
      <c r="M26" s="27">
        <v>1124435.07</v>
      </c>
      <c r="N26" s="35"/>
      <c r="O26" s="27">
        <f>E26-M26</f>
        <v>38267.659999999916</v>
      </c>
      <c r="Q26" s="28">
        <f>IF(M26=0,"n/a",IF(AND(O26/M26&lt;1,O26/M26&gt;-1),O26/M26,"n/a"))</f>
        <v>3.4032787682440314E-2</v>
      </c>
      <c r="S26" s="29">
        <f>IF(E64=0,"n/a",E26/E64)</f>
        <v>7.6257613445968986E-2</v>
      </c>
      <c r="T26" s="24"/>
      <c r="U26" s="29">
        <f>IF(G64=0,"n/a",G26/G64)</f>
        <v>7.1601703242712089E-2</v>
      </c>
      <c r="V26" s="24"/>
      <c r="W26" s="29">
        <f>IF(M64=0,"n/a",M26/M64)</f>
        <v>7.4221861128390576E-2</v>
      </c>
    </row>
    <row r="27" spans="2:25" ht="6.9" customHeight="1" x14ac:dyDescent="0.2">
      <c r="E27" s="25"/>
      <c r="F27" s="36"/>
      <c r="G27" s="25"/>
      <c r="H27" s="36"/>
      <c r="I27" s="25"/>
      <c r="J27" s="37"/>
      <c r="K27" s="30"/>
      <c r="L27" s="37"/>
      <c r="M27" s="25"/>
      <c r="N27" s="36"/>
      <c r="O27" s="25"/>
      <c r="Q27" s="30"/>
      <c r="S27" s="24"/>
      <c r="T27" s="24"/>
      <c r="U27" s="24"/>
      <c r="V27" s="24"/>
      <c r="W27" s="24"/>
    </row>
    <row r="28" spans="2:25" x14ac:dyDescent="0.2">
      <c r="C28" s="7" t="s">
        <v>25</v>
      </c>
      <c r="E28" s="27">
        <f>SUM(E25:E26)</f>
        <v>1762248.19</v>
      </c>
      <c r="F28" s="31"/>
      <c r="G28" s="27">
        <f>SUM(G25:G26)</f>
        <v>1586000</v>
      </c>
      <c r="H28" s="32"/>
      <c r="I28" s="27">
        <f>E28-G28</f>
        <v>176248.18999999994</v>
      </c>
      <c r="J28" s="33"/>
      <c r="K28" s="28">
        <f>IF(G28=0,"n/a",IF(AND(I28/G28&lt;1,I28/G28&gt;-1),I28/G28,"n/a"))</f>
        <v>0.11112748423707437</v>
      </c>
      <c r="L28" s="34"/>
      <c r="M28" s="27">
        <f>SUM(M25:M26)</f>
        <v>1674092.56</v>
      </c>
      <c r="N28" s="35"/>
      <c r="O28" s="27">
        <f>E28-M28</f>
        <v>88155.629999999888</v>
      </c>
      <c r="Q28" s="28">
        <f>IF(M28=0,"n/a",IF(AND(O28/M28&lt;1,O28/M28&gt;-1),O28/M28,"n/a"))</f>
        <v>5.2658755021287404E-2</v>
      </c>
      <c r="S28" s="29">
        <f>IF(E66=0,"n/a",E28/E66)</f>
        <v>8.7440208524953988E-2</v>
      </c>
      <c r="T28" s="24"/>
      <c r="U28" s="29">
        <f>IF(G66=0,"n/a",G28/G66)</f>
        <v>7.6841085271317833E-2</v>
      </c>
      <c r="V28" s="24"/>
      <c r="W28" s="29">
        <f>IF(M66=0,"n/a",M28/M66)</f>
        <v>8.4842901578299865E-2</v>
      </c>
    </row>
    <row r="29" spans="2:25" ht="6.9" customHeight="1" x14ac:dyDescent="0.2">
      <c r="E29" s="25"/>
      <c r="F29" s="36"/>
      <c r="G29" s="25"/>
      <c r="H29" s="36"/>
      <c r="I29" s="25"/>
      <c r="J29" s="37"/>
      <c r="K29" s="30"/>
      <c r="L29" s="37"/>
      <c r="M29" s="25"/>
      <c r="N29" s="36"/>
      <c r="O29" s="25"/>
      <c r="Q29" s="30"/>
      <c r="S29" s="24"/>
      <c r="T29" s="24"/>
      <c r="U29" s="24"/>
      <c r="V29" s="24"/>
      <c r="W29" s="24"/>
    </row>
    <row r="30" spans="2:25" x14ac:dyDescent="0.2">
      <c r="C30" s="7" t="s">
        <v>26</v>
      </c>
      <c r="E30" s="25">
        <f>E22+E28</f>
        <v>127250191.5</v>
      </c>
      <c r="F30" s="36"/>
      <c r="G30" s="25">
        <f>G22+G28</f>
        <v>112791000</v>
      </c>
      <c r="H30" s="36"/>
      <c r="I30" s="25">
        <f>E30-G30</f>
        <v>14459191.5</v>
      </c>
      <c r="J30" s="37"/>
      <c r="K30" s="22">
        <f>IF(G30=0,"n/a",IF(AND(I30/G30&lt;1,I30/G30&gt;-1),I30/G30,"n/a"))</f>
        <v>0.12819455009708222</v>
      </c>
      <c r="L30" s="37"/>
      <c r="M30" s="25">
        <f>M22+M28</f>
        <v>96334625.959999993</v>
      </c>
      <c r="N30" s="36"/>
      <c r="O30" s="25">
        <f>E30-M30</f>
        <v>30915565.540000007</v>
      </c>
      <c r="Q30" s="22">
        <f>IF(M30=0,"n/a",IF(AND(O30/M30&lt;1,O30/M30&gt;-1),O30/M30,"n/a"))</f>
        <v>0.3209185195034312</v>
      </c>
      <c r="S30" s="23">
        <f>IF(E68=0,"n/a",E30/E68)</f>
        <v>0.85530718249057291</v>
      </c>
      <c r="T30" s="24"/>
      <c r="U30" s="23">
        <f>IF(G68=0,"n/a",G30/G68)</f>
        <v>0.81099095471605864</v>
      </c>
      <c r="V30" s="24"/>
      <c r="W30" s="23">
        <f>IF(M68=0,"n/a",M30/M68)</f>
        <v>0.80850196354236603</v>
      </c>
    </row>
    <row r="31" spans="2:25" ht="6.9" customHeight="1" x14ac:dyDescent="0.2">
      <c r="E31" s="25"/>
      <c r="F31" s="36"/>
      <c r="G31" s="25"/>
      <c r="H31" s="36"/>
      <c r="I31" s="25"/>
      <c r="J31" s="37"/>
      <c r="K31" s="30"/>
      <c r="L31" s="37"/>
      <c r="M31" s="25"/>
      <c r="N31" s="36"/>
      <c r="O31" s="25"/>
      <c r="Q31" s="30"/>
      <c r="S31" s="38"/>
      <c r="T31" s="38"/>
      <c r="U31" s="38"/>
      <c r="V31" s="38"/>
      <c r="W31" s="38"/>
    </row>
    <row r="32" spans="2:25" x14ac:dyDescent="0.2">
      <c r="B32" s="7" t="s">
        <v>27</v>
      </c>
      <c r="E32" s="25">
        <v>-3179324.85</v>
      </c>
      <c r="F32" s="36"/>
      <c r="G32" s="25">
        <v>6267000</v>
      </c>
      <c r="H32" s="36"/>
      <c r="I32" s="25">
        <f>E32-G32</f>
        <v>-9446324.8499999996</v>
      </c>
      <c r="J32" s="37"/>
      <c r="K32" s="22" t="str">
        <f>IF(G32=0,"n/a",IF(AND(I32/G32&lt;1,I32/G32&gt;-1),I32/G32,"n/a"))</f>
        <v>n/a</v>
      </c>
      <c r="L32" s="37"/>
      <c r="M32" s="25">
        <v>9056763.4900000002</v>
      </c>
      <c r="N32" s="36"/>
      <c r="O32" s="25">
        <f>E32-M32</f>
        <v>-12236088.34</v>
      </c>
      <c r="Q32" s="22" t="str">
        <f>IF(M32=0,"n/a",IF(AND(O32/M32&lt;1,O32/M32&gt;-1),O32/M32,"n/a"))</f>
        <v>n/a</v>
      </c>
      <c r="S32" s="38"/>
      <c r="T32" s="38"/>
      <c r="U32" s="38"/>
      <c r="V32" s="38"/>
      <c r="W32" s="38"/>
      <c r="Y32" s="7" t="s">
        <v>45</v>
      </c>
    </row>
    <row r="33" spans="1:23" x14ac:dyDescent="0.2">
      <c r="B33" s="7" t="s">
        <v>28</v>
      </c>
      <c r="E33" s="27">
        <v>1014656.98</v>
      </c>
      <c r="F33" s="31"/>
      <c r="G33" s="27">
        <v>418000</v>
      </c>
      <c r="H33" s="32"/>
      <c r="I33" s="27">
        <f>E33-G33</f>
        <v>596656.98</v>
      </c>
      <c r="J33" s="33"/>
      <c r="K33" s="28" t="str">
        <f>IF(G33=0,"n/a",IF(AND(I33/G33&lt;1,I33/G33&gt;-1),I33/G33,"n/a"))</f>
        <v>n/a</v>
      </c>
      <c r="L33" s="34"/>
      <c r="M33" s="27">
        <v>876906.97</v>
      </c>
      <c r="N33" s="35"/>
      <c r="O33" s="27">
        <f>E33-M33</f>
        <v>137750.01</v>
      </c>
      <c r="Q33" s="28">
        <f>IF(M33=0,"n/a",IF(AND(O33/M33&lt;1,O33/M33&gt;-1),O33/M33,"n/a"))</f>
        <v>0.15708623002506186</v>
      </c>
    </row>
    <row r="34" spans="1:23" ht="6.9" customHeight="1" x14ac:dyDescent="0.2">
      <c r="E34" s="39"/>
      <c r="F34" s="36"/>
      <c r="G34" s="39"/>
      <c r="H34" s="36"/>
      <c r="I34" s="25"/>
      <c r="J34" s="37"/>
      <c r="K34" s="40"/>
      <c r="L34" s="37"/>
      <c r="M34" s="39"/>
      <c r="N34" s="36"/>
      <c r="O34" s="39"/>
      <c r="Q34" s="40"/>
      <c r="S34" s="38"/>
      <c r="T34" s="38"/>
      <c r="U34" s="38"/>
      <c r="V34" s="38"/>
      <c r="W34" s="38"/>
    </row>
    <row r="35" spans="1:23" ht="12" thickBot="1" x14ac:dyDescent="0.25">
      <c r="C35" s="7" t="s">
        <v>29</v>
      </c>
      <c r="E35" s="41">
        <f>SUM(E30:E33)</f>
        <v>125085523.63000001</v>
      </c>
      <c r="F35" s="42"/>
      <c r="G35" s="41">
        <f>SUM(G30:G33)</f>
        <v>119476000</v>
      </c>
      <c r="H35" s="36"/>
      <c r="I35" s="41">
        <f>E35-G35</f>
        <v>5609523.6300000101</v>
      </c>
      <c r="J35" s="37"/>
      <c r="K35" s="43">
        <f>IF(G35=0,"n/a",IF(AND(I35/G35&lt;1,I35/G35&gt;-1),I35/G35,"n/a"))</f>
        <v>4.6951049834276427E-2</v>
      </c>
      <c r="L35" s="37"/>
      <c r="M35" s="41">
        <f>SUM(M30:M33)</f>
        <v>106268296.41999999</v>
      </c>
      <c r="N35" s="36"/>
      <c r="O35" s="41">
        <f>E35-M35</f>
        <v>18817227.210000023</v>
      </c>
      <c r="Q35" s="43">
        <f>IF(M35=0,"n/a",IF(AND(O35/M35&lt;1,O35/M35&gt;-1),O35/M35,"n/a"))</f>
        <v>0.17707282269426283</v>
      </c>
    </row>
    <row r="36" spans="1:23" ht="12" thickTop="1" x14ac:dyDescent="0.2">
      <c r="E36" s="39"/>
      <c r="F36" s="36"/>
      <c r="G36" s="39"/>
      <c r="H36" s="20"/>
      <c r="I36" s="39"/>
      <c r="M36" s="39"/>
      <c r="N36" s="20"/>
      <c r="O36" s="39"/>
    </row>
    <row r="37" spans="1:23" x14ac:dyDescent="0.2">
      <c r="C37" s="7" t="s">
        <v>30</v>
      </c>
      <c r="E37" s="18">
        <v>6235787.9100000001</v>
      </c>
      <c r="F37" s="18"/>
      <c r="G37" s="18">
        <v>4632225</v>
      </c>
      <c r="H37" s="44"/>
      <c r="I37" s="45"/>
      <c r="J37" s="44"/>
      <c r="K37" s="46"/>
      <c r="L37" s="44"/>
      <c r="M37" s="18">
        <v>5134366.9000000004</v>
      </c>
      <c r="N37" s="20"/>
      <c r="O37" s="39"/>
    </row>
    <row r="38" spans="1:23" x14ac:dyDescent="0.2">
      <c r="C38" s="7" t="s">
        <v>31</v>
      </c>
      <c r="E38" s="25">
        <v>2171260.23</v>
      </c>
      <c r="F38" s="39"/>
      <c r="G38" s="25">
        <v>1239748</v>
      </c>
      <c r="H38" s="20"/>
      <c r="I38" s="39"/>
      <c r="M38" s="25">
        <v>1282433.77</v>
      </c>
      <c r="N38" s="20"/>
      <c r="O38" s="39"/>
    </row>
    <row r="39" spans="1:23" x14ac:dyDescent="0.2">
      <c r="C39" s="7" t="s">
        <v>32</v>
      </c>
      <c r="E39" s="25">
        <v>884698.63</v>
      </c>
      <c r="F39" s="20"/>
      <c r="G39" s="25">
        <v>0</v>
      </c>
      <c r="H39" s="20"/>
      <c r="I39" s="39"/>
      <c r="M39" s="25">
        <v>736249.12</v>
      </c>
      <c r="N39" s="20"/>
      <c r="O39" s="39"/>
    </row>
    <row r="40" spans="1:23" x14ac:dyDescent="0.2">
      <c r="C40" s="7" t="s">
        <v>33</v>
      </c>
      <c r="E40" s="25">
        <v>-470841.99</v>
      </c>
      <c r="F40" s="20"/>
      <c r="G40" s="25">
        <v>-408528</v>
      </c>
      <c r="H40" s="20"/>
      <c r="I40" s="39"/>
      <c r="M40" s="25">
        <v>-317789.53000000003</v>
      </c>
      <c r="N40" s="20"/>
      <c r="O40" s="39"/>
    </row>
    <row r="41" spans="1:23" x14ac:dyDescent="0.2">
      <c r="C41" s="7" t="s">
        <v>34</v>
      </c>
      <c r="E41" s="25">
        <v>3363324.09</v>
      </c>
      <c r="F41" s="20"/>
      <c r="G41" s="25">
        <v>-1405080</v>
      </c>
      <c r="H41" s="20"/>
      <c r="I41" s="39"/>
      <c r="K41" s="47"/>
      <c r="M41" s="25">
        <v>2416056.14</v>
      </c>
      <c r="N41" s="20"/>
      <c r="O41" s="39"/>
    </row>
    <row r="42" spans="1:23" x14ac:dyDescent="0.2">
      <c r="C42" s="7" t="s">
        <v>35</v>
      </c>
      <c r="E42" s="25">
        <v>-185545.18</v>
      </c>
      <c r="F42" s="20"/>
      <c r="G42" s="48">
        <v>0</v>
      </c>
      <c r="H42" s="20"/>
      <c r="I42" s="39"/>
      <c r="K42" s="47"/>
      <c r="M42" s="48">
        <v>-123601.93</v>
      </c>
      <c r="N42" s="20"/>
      <c r="O42" s="39"/>
    </row>
    <row r="43" spans="1:23" x14ac:dyDescent="0.2">
      <c r="C43" s="7" t="s">
        <v>36</v>
      </c>
      <c r="E43" s="25">
        <v>7625356.3499999996</v>
      </c>
      <c r="F43" s="20"/>
      <c r="G43" s="48">
        <v>0</v>
      </c>
      <c r="H43" s="20"/>
      <c r="I43" s="39"/>
      <c r="K43" s="47"/>
      <c r="M43" s="48">
        <v>3056302.4</v>
      </c>
      <c r="N43" s="20"/>
      <c r="O43" s="39"/>
    </row>
    <row r="44" spans="1:23" x14ac:dyDescent="0.2">
      <c r="C44" s="7" t="s">
        <v>37</v>
      </c>
      <c r="E44" s="25">
        <v>1689907.73</v>
      </c>
      <c r="F44" s="20"/>
      <c r="G44" s="25">
        <v>0</v>
      </c>
      <c r="H44" s="20"/>
      <c r="I44" s="39"/>
      <c r="K44" s="47"/>
      <c r="M44" s="49">
        <v>706153</v>
      </c>
      <c r="N44" s="20"/>
      <c r="O44" s="39"/>
    </row>
    <row r="45" spans="1:23" x14ac:dyDescent="0.2">
      <c r="E45" s="50"/>
      <c r="F45" s="20"/>
      <c r="G45" s="20"/>
      <c r="H45" s="20"/>
      <c r="I45" s="20"/>
      <c r="M45" s="20"/>
      <c r="N45" s="20"/>
      <c r="O45" s="20"/>
    </row>
    <row r="46" spans="1:23" ht="13.2" x14ac:dyDescent="0.25">
      <c r="A46" s="4" t="s">
        <v>38</v>
      </c>
      <c r="E46" s="50"/>
      <c r="F46" s="20"/>
      <c r="G46" s="20"/>
      <c r="H46" s="20"/>
      <c r="I46" s="20"/>
      <c r="M46" s="20"/>
      <c r="N46" s="20"/>
      <c r="O46" s="20"/>
    </row>
    <row r="47" spans="1:23" ht="12" x14ac:dyDescent="0.25">
      <c r="B47" s="17" t="s">
        <v>39</v>
      </c>
      <c r="E47" s="50"/>
      <c r="F47" s="20"/>
      <c r="G47" s="20"/>
      <c r="H47" s="20"/>
      <c r="I47" s="20"/>
      <c r="M47" s="20"/>
      <c r="N47" s="20"/>
      <c r="O47" s="20"/>
    </row>
    <row r="48" spans="1:23" x14ac:dyDescent="0.2">
      <c r="C48" s="7" t="s">
        <v>13</v>
      </c>
      <c r="E48" s="50">
        <v>86372921</v>
      </c>
      <c r="F48" s="20"/>
      <c r="G48" s="50">
        <v>78358000</v>
      </c>
      <c r="H48" s="51"/>
      <c r="I48" s="50">
        <f>E48-G48</f>
        <v>8014921</v>
      </c>
      <c r="K48" s="22">
        <f>IF(G48=0,"n/a",IF(AND(I48/G48&lt;1,I48/G48&gt;-1),I48/G48,"n/a"))</f>
        <v>0.10228593123867379</v>
      </c>
      <c r="M48" s="50">
        <v>64824618</v>
      </c>
      <c r="N48" s="51"/>
      <c r="O48" s="50">
        <f>E48-M48</f>
        <v>21548303</v>
      </c>
      <c r="Q48" s="22">
        <f>IF(M48=0,"n/a",IF(AND(O48/M48&lt;1,O48/M48&gt;-1),O48/M48,"n/a"))</f>
        <v>0.33240925538504523</v>
      </c>
    </row>
    <row r="49" spans="2:23" x14ac:dyDescent="0.2">
      <c r="C49" s="7" t="s">
        <v>14</v>
      </c>
      <c r="E49" s="50">
        <v>34653655</v>
      </c>
      <c r="F49" s="20"/>
      <c r="G49" s="50">
        <v>31856000</v>
      </c>
      <c r="H49" s="51"/>
      <c r="I49" s="50">
        <f>E49-G49</f>
        <v>2797655</v>
      </c>
      <c r="K49" s="22">
        <f>IF(G49=0,"n/a",IF(AND(I49/G49&lt;1,I49/G49&gt;-1),I49/G49,"n/a"))</f>
        <v>8.7821917378201914E-2</v>
      </c>
      <c r="M49" s="50">
        <v>25671914</v>
      </c>
      <c r="N49" s="51"/>
      <c r="O49" s="50">
        <f>E49-M49</f>
        <v>8981741</v>
      </c>
      <c r="Q49" s="22">
        <f>IF(M49=0,"n/a",IF(AND(O49/M49&lt;1,O49/M49&gt;-1),O49/M49,"n/a"))</f>
        <v>0.34986643379998855</v>
      </c>
    </row>
    <row r="50" spans="2:23" x14ac:dyDescent="0.2">
      <c r="C50" s="7" t="s">
        <v>15</v>
      </c>
      <c r="E50" s="52">
        <v>2790580</v>
      </c>
      <c r="F50" s="20"/>
      <c r="G50" s="52">
        <v>2836000</v>
      </c>
      <c r="H50" s="51"/>
      <c r="I50" s="52">
        <f>E50-G50</f>
        <v>-45420</v>
      </c>
      <c r="K50" s="28">
        <f>IF(G50=0,"n/a",IF(AND(I50/G50&lt;1,I50/G50&gt;-1),I50/G50,"n/a"))</f>
        <v>-1.6015514809590972E-2</v>
      </c>
      <c r="M50" s="52">
        <v>2285638</v>
      </c>
      <c r="N50" s="51"/>
      <c r="O50" s="52">
        <f>E50-M50</f>
        <v>504942</v>
      </c>
      <c r="Q50" s="28">
        <f>IF(M50=0,"n/a",IF(AND(O50/M50&lt;1,O50/M50&gt;-1),O50/M50,"n/a"))</f>
        <v>0.22091949818825204</v>
      </c>
    </row>
    <row r="51" spans="2:23" ht="6.9" customHeight="1" x14ac:dyDescent="0.2">
      <c r="E51" s="50"/>
      <c r="F51" s="20"/>
      <c r="G51" s="50"/>
      <c r="H51" s="20"/>
      <c r="I51" s="50"/>
      <c r="K51" s="30"/>
      <c r="M51" s="50"/>
      <c r="N51" s="20"/>
      <c r="O51" s="50"/>
      <c r="Q51" s="30"/>
      <c r="S51" s="38"/>
      <c r="T51" s="38"/>
      <c r="U51" s="38"/>
      <c r="V51" s="38"/>
      <c r="W51" s="38"/>
    </row>
    <row r="52" spans="2:23" x14ac:dyDescent="0.2">
      <c r="C52" s="7" t="s">
        <v>16</v>
      </c>
      <c r="E52" s="50">
        <f>SUM(E48:E50)</f>
        <v>123817156</v>
      </c>
      <c r="F52" s="20"/>
      <c r="G52" s="50">
        <f>SUM(G48:G50)</f>
        <v>113050000</v>
      </c>
      <c r="H52" s="51"/>
      <c r="I52" s="50">
        <f>E52-G52</f>
        <v>10767156</v>
      </c>
      <c r="K52" s="22">
        <f>IF(G52=0,"n/a",IF(AND(I52/G52&lt;1,I52/G52&gt;-1),I52/G52,"n/a"))</f>
        <v>9.524242370632463E-2</v>
      </c>
      <c r="M52" s="50">
        <f>SUM(M48:M50)</f>
        <v>92782170</v>
      </c>
      <c r="N52" s="51"/>
      <c r="O52" s="50">
        <f>E52-M52</f>
        <v>31034986</v>
      </c>
      <c r="Q52" s="22">
        <f>IF(M52=0,"n/a",IF(AND(O52/M52&lt;1,O52/M52&gt;-1),O52/M52,"n/a"))</f>
        <v>0.33449299579865399</v>
      </c>
    </row>
    <row r="53" spans="2:23" ht="6.9" customHeight="1" x14ac:dyDescent="0.2">
      <c r="E53" s="50"/>
      <c r="F53" s="20"/>
      <c r="G53" s="50"/>
      <c r="H53" s="20"/>
      <c r="I53" s="50"/>
      <c r="K53" s="30"/>
      <c r="M53" s="50"/>
      <c r="N53" s="20"/>
      <c r="O53" s="50"/>
      <c r="Q53" s="30"/>
      <c r="S53" s="38"/>
      <c r="T53" s="38"/>
      <c r="U53" s="38"/>
      <c r="V53" s="38"/>
      <c r="W53" s="38"/>
    </row>
    <row r="54" spans="2:23" ht="12" x14ac:dyDescent="0.25">
      <c r="B54" s="17" t="s">
        <v>40</v>
      </c>
      <c r="E54" s="50"/>
      <c r="F54" s="20"/>
      <c r="G54" s="50"/>
      <c r="H54" s="51"/>
      <c r="I54" s="50"/>
      <c r="K54" s="30"/>
      <c r="M54" s="50"/>
      <c r="N54" s="51"/>
      <c r="O54" s="50"/>
      <c r="Q54" s="30"/>
    </row>
    <row r="55" spans="2:23" x14ac:dyDescent="0.2">
      <c r="C55" s="7" t="s">
        <v>18</v>
      </c>
      <c r="E55" s="50">
        <v>4624725</v>
      </c>
      <c r="F55" s="20"/>
      <c r="G55" s="50">
        <v>5179000</v>
      </c>
      <c r="H55" s="51"/>
      <c r="I55" s="50">
        <f>E55-G55</f>
        <v>-554275</v>
      </c>
      <c r="K55" s="22">
        <f>IF(G55=0,"n/a",IF(AND(I55/G55&lt;1,I55/G55&gt;-1),I55/G55,"n/a"))</f>
        <v>-0.10702355667117204</v>
      </c>
      <c r="M55" s="50">
        <v>6141073</v>
      </c>
      <c r="N55" s="51"/>
      <c r="O55" s="50">
        <f t="shared" ref="O55:O60" si="0">E55-M55</f>
        <v>-1516348</v>
      </c>
      <c r="Q55" s="22">
        <f>IF(M55=0,"n/a",IF(AND(O55/M55&lt;1,O55/M55&gt;-1),O55/M55,"n/a"))</f>
        <v>-0.24691906446967818</v>
      </c>
    </row>
    <row r="56" spans="2:23" x14ac:dyDescent="0.2">
      <c r="C56" s="7" t="s">
        <v>19</v>
      </c>
      <c r="E56" s="52">
        <v>181549</v>
      </c>
      <c r="F56" s="20"/>
      <c r="G56" s="52">
        <v>209000</v>
      </c>
      <c r="H56" s="51"/>
      <c r="I56" s="52">
        <f>E56-G56</f>
        <v>-27451</v>
      </c>
      <c r="K56" s="28">
        <f>IF(G56=0,"n/a",IF(AND(I56/G56&lt;1,I56/G56&gt;-1),I56/G56,"n/a"))</f>
        <v>-0.13134449760765551</v>
      </c>
      <c r="M56" s="52">
        <v>497082</v>
      </c>
      <c r="N56" s="51"/>
      <c r="O56" s="52">
        <f t="shared" si="0"/>
        <v>-315533</v>
      </c>
      <c r="Q56" s="28">
        <f>IF(M56=0,"n/a",IF(AND(O56/M56&lt;1,O56/M56&gt;-1),O56/M56,"n/a"))</f>
        <v>-0.63477052075915041</v>
      </c>
    </row>
    <row r="57" spans="2:23" ht="6.9" customHeight="1" x14ac:dyDescent="0.2">
      <c r="E57" s="50"/>
      <c r="F57" s="20"/>
      <c r="G57" s="50"/>
      <c r="H57" s="20"/>
      <c r="I57" s="50"/>
      <c r="K57" s="30"/>
      <c r="M57" s="50"/>
      <c r="N57" s="20"/>
      <c r="O57" s="50"/>
      <c r="Q57" s="30"/>
      <c r="S57" s="38"/>
      <c r="T57" s="38"/>
      <c r="U57" s="38"/>
      <c r="V57" s="38"/>
      <c r="W57" s="38"/>
    </row>
    <row r="58" spans="2:23" x14ac:dyDescent="0.2">
      <c r="C58" s="7" t="s">
        <v>20</v>
      </c>
      <c r="E58" s="52">
        <f>SUM(E55:E56)</f>
        <v>4806274</v>
      </c>
      <c r="F58" s="20"/>
      <c r="G58" s="52">
        <f>SUM(G55:G56)</f>
        <v>5388000</v>
      </c>
      <c r="H58" s="51"/>
      <c r="I58" s="52">
        <f>E58-G58</f>
        <v>-581726</v>
      </c>
      <c r="K58" s="28">
        <f>IF(G58=0,"n/a",IF(AND(I58/G58&lt;1,I58/G58&gt;-1),I58/G58,"n/a"))</f>
        <v>-0.10796696362286563</v>
      </c>
      <c r="M58" s="52">
        <f>SUM(M55:M56)</f>
        <v>6638155</v>
      </c>
      <c r="N58" s="51"/>
      <c r="O58" s="52">
        <f t="shared" si="0"/>
        <v>-1831881</v>
      </c>
      <c r="Q58" s="28">
        <f>IF(M58=0,"n/a",IF(AND(O58/M58&lt;1,O58/M58&gt;-1),O58/M58,"n/a"))</f>
        <v>-0.27596237207477076</v>
      </c>
    </row>
    <row r="59" spans="2:23" ht="6.9" customHeight="1" x14ac:dyDescent="0.2">
      <c r="E59" s="50"/>
      <c r="F59" s="20"/>
      <c r="G59" s="50"/>
      <c r="H59" s="20"/>
      <c r="I59" s="50"/>
      <c r="K59" s="30"/>
      <c r="M59" s="50"/>
      <c r="N59" s="20"/>
      <c r="O59" s="50"/>
      <c r="Q59" s="30"/>
      <c r="S59" s="38"/>
      <c r="T59" s="38"/>
      <c r="U59" s="38"/>
      <c r="V59" s="38"/>
      <c r="W59" s="38"/>
    </row>
    <row r="60" spans="2:23" x14ac:dyDescent="0.2">
      <c r="C60" s="7" t="s">
        <v>41</v>
      </c>
      <c r="E60" s="50">
        <f>E52+E58</f>
        <v>128623430</v>
      </c>
      <c r="F60" s="20"/>
      <c r="G60" s="50">
        <f>G52+G58</f>
        <v>118438000</v>
      </c>
      <c r="H60" s="51"/>
      <c r="I60" s="50">
        <f>E60-G60</f>
        <v>10185430</v>
      </c>
      <c r="K60" s="22">
        <f>IF(G60=0,"n/a",IF(AND(I60/G60&lt;1,I60/G60&gt;-1),I60/G60,"n/a"))</f>
        <v>8.5997990509802599E-2</v>
      </c>
      <c r="M60" s="50">
        <f>M52+M58</f>
        <v>99420325</v>
      </c>
      <c r="N60" s="51"/>
      <c r="O60" s="50">
        <f t="shared" si="0"/>
        <v>29203105</v>
      </c>
      <c r="Q60" s="22">
        <f>IF(M60=0,"n/a",IF(AND(O60/M60&lt;1,O60/M60&gt;-1),O60/M60,"n/a"))</f>
        <v>0.29373375112181538</v>
      </c>
    </row>
    <row r="61" spans="2:23" ht="6.9" customHeight="1" x14ac:dyDescent="0.2">
      <c r="E61" s="50"/>
      <c r="F61" s="20"/>
      <c r="G61" s="50"/>
      <c r="H61" s="20"/>
      <c r="I61" s="50"/>
      <c r="K61" s="30"/>
      <c r="M61" s="50"/>
      <c r="N61" s="20"/>
      <c r="O61" s="50"/>
      <c r="Q61" s="30"/>
      <c r="S61" s="38"/>
      <c r="T61" s="38"/>
      <c r="U61" s="38"/>
      <c r="V61" s="38"/>
      <c r="W61" s="38"/>
    </row>
    <row r="62" spans="2:23" ht="12" x14ac:dyDescent="0.25">
      <c r="B62" s="17" t="s">
        <v>42</v>
      </c>
      <c r="E62" s="50"/>
      <c r="F62" s="20"/>
      <c r="G62" s="50"/>
      <c r="H62" s="51"/>
      <c r="I62" s="50"/>
      <c r="K62" s="30"/>
      <c r="M62" s="50"/>
      <c r="N62" s="51"/>
      <c r="O62" s="50"/>
      <c r="Q62" s="30"/>
    </row>
    <row r="63" spans="2:23" x14ac:dyDescent="0.2">
      <c r="C63" s="7" t="s">
        <v>23</v>
      </c>
      <c r="E63" s="50">
        <v>4906713</v>
      </c>
      <c r="F63" s="20"/>
      <c r="G63" s="50">
        <v>5375000</v>
      </c>
      <c r="H63" s="51"/>
      <c r="I63" s="50">
        <f>E63-G63</f>
        <v>-468287</v>
      </c>
      <c r="K63" s="22">
        <f>IF(G63=0,"n/a",IF(AND(I63/G63&lt;1,I63/G63&gt;-1),I63/G63,"n/a"))</f>
        <v>-8.7123162790697678E-2</v>
      </c>
      <c r="M63" s="50">
        <v>4582027</v>
      </c>
      <c r="N63" s="51"/>
      <c r="O63" s="50">
        <f t="shared" ref="O63:O68" si="1">E63-M63</f>
        <v>324686</v>
      </c>
      <c r="Q63" s="22">
        <f>IF(M63=0,"n/a",IF(AND(O63/M63&lt;1,O63/M63&gt;-1),O63/M63,"n/a"))</f>
        <v>7.0860778428411708E-2</v>
      </c>
    </row>
    <row r="64" spans="2:23" x14ac:dyDescent="0.2">
      <c r="C64" s="7" t="s">
        <v>24</v>
      </c>
      <c r="E64" s="52">
        <v>15247038</v>
      </c>
      <c r="F64" s="20"/>
      <c r="G64" s="52">
        <v>15265000</v>
      </c>
      <c r="H64" s="51"/>
      <c r="I64" s="52">
        <f>E64-G64</f>
        <v>-17962</v>
      </c>
      <c r="K64" s="28">
        <f>IF(G64=0,"n/a",IF(AND(I64/G64&lt;1,I64/G64&gt;-1),I64/G64,"n/a"))</f>
        <v>-1.1766786767114315E-3</v>
      </c>
      <c r="M64" s="52">
        <v>15149648</v>
      </c>
      <c r="N64" s="51"/>
      <c r="O64" s="52">
        <f t="shared" si="1"/>
        <v>97390</v>
      </c>
      <c r="Q64" s="28">
        <f>IF(M64=0,"n/a",IF(AND(O64/M64&lt;1,O64/M64&gt;-1),O64/M64,"n/a"))</f>
        <v>6.4285322008801786E-3</v>
      </c>
    </row>
    <row r="65" spans="1:23" ht="6.9" customHeight="1" x14ac:dyDescent="0.2">
      <c r="E65" s="50"/>
      <c r="F65" s="20"/>
      <c r="G65" s="50"/>
      <c r="H65" s="20"/>
      <c r="I65" s="50"/>
      <c r="K65" s="30"/>
      <c r="M65" s="50"/>
      <c r="N65" s="20"/>
      <c r="O65" s="50"/>
      <c r="Q65" s="30"/>
      <c r="S65" s="38"/>
      <c r="T65" s="38"/>
      <c r="U65" s="38"/>
      <c r="V65" s="38"/>
      <c r="W65" s="38"/>
    </row>
    <row r="66" spans="1:23" x14ac:dyDescent="0.2">
      <c r="C66" s="7" t="s">
        <v>25</v>
      </c>
      <c r="E66" s="52">
        <f>SUM(E63:E64)</f>
        <v>20153751</v>
      </c>
      <c r="F66" s="20"/>
      <c r="G66" s="52">
        <f>SUM(G63:G64)</f>
        <v>20640000</v>
      </c>
      <c r="H66" s="51"/>
      <c r="I66" s="52">
        <f>E66-G66</f>
        <v>-486249</v>
      </c>
      <c r="K66" s="28">
        <f>IF(G66=0,"n/a",IF(AND(I66/G66&lt;1,I66/G66&gt;-1),I66/G66,"n/a"))</f>
        <v>-2.355857558139535E-2</v>
      </c>
      <c r="M66" s="52">
        <f>SUM(M63:M64)</f>
        <v>19731675</v>
      </c>
      <c r="N66" s="51"/>
      <c r="O66" s="52">
        <f t="shared" si="1"/>
        <v>422076</v>
      </c>
      <c r="Q66" s="28">
        <f>IF(M66=0,"n/a",IF(AND(O66/M66&lt;1,O66/M66&gt;-1),O66/M66,"n/a"))</f>
        <v>2.1390784107279286E-2</v>
      </c>
    </row>
    <row r="67" spans="1:23" ht="6.9" customHeight="1" x14ac:dyDescent="0.2">
      <c r="E67" s="50"/>
      <c r="F67" s="20"/>
      <c r="G67" s="50"/>
      <c r="H67" s="20"/>
      <c r="I67" s="50"/>
      <c r="K67" s="30"/>
      <c r="M67" s="50"/>
      <c r="N67" s="20"/>
      <c r="O67" s="50"/>
      <c r="Q67" s="30"/>
      <c r="S67" s="38"/>
      <c r="T67" s="38"/>
      <c r="U67" s="38"/>
      <c r="V67" s="38"/>
      <c r="W67" s="38"/>
    </row>
    <row r="68" spans="1:23" ht="12" thickBot="1" x14ac:dyDescent="0.25">
      <c r="C68" s="7" t="s">
        <v>43</v>
      </c>
      <c r="E68" s="53">
        <f>E60+E66</f>
        <v>148777181</v>
      </c>
      <c r="F68" s="20"/>
      <c r="G68" s="53">
        <f>G60+G66</f>
        <v>139078000</v>
      </c>
      <c r="H68" s="51"/>
      <c r="I68" s="53">
        <f>E68-G68</f>
        <v>9699181</v>
      </c>
      <c r="K68" s="43">
        <f>IF(G68=0,"n/a",IF(AND(I68/G68&lt;1,I68/G68&gt;-1),I68/G68,"n/a"))</f>
        <v>6.9739146378291317E-2</v>
      </c>
      <c r="M68" s="53">
        <f>M60+M66</f>
        <v>119152000</v>
      </c>
      <c r="N68" s="51"/>
      <c r="O68" s="53">
        <f t="shared" si="1"/>
        <v>29625181</v>
      </c>
      <c r="Q68" s="43">
        <f>IF(M68=0,"n/a",IF(AND(O68/M68&lt;1,O68/M68&gt;-1),O68/M68,"n/a"))</f>
        <v>0.24863351853095206</v>
      </c>
    </row>
    <row r="69" spans="1:23" ht="12" thickTop="1" x14ac:dyDescent="0.2"/>
    <row r="70" spans="1:23" ht="13.2" x14ac:dyDescent="0.25">
      <c r="A70" s="7" t="s">
        <v>3</v>
      </c>
      <c r="C70" s="54" t="s">
        <v>44</v>
      </c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</row>
    <row r="71" spans="1:23" x14ac:dyDescent="0.2">
      <c r="A71" s="7" t="s">
        <v>3</v>
      </c>
    </row>
    <row r="72" spans="1:23" x14ac:dyDescent="0.2">
      <c r="A72" s="7" t="s">
        <v>3</v>
      </c>
    </row>
    <row r="73" spans="1:23" x14ac:dyDescent="0.2">
      <c r="A73" s="7" t="s">
        <v>3</v>
      </c>
    </row>
    <row r="74" spans="1:23" x14ac:dyDescent="0.2">
      <c r="A74" s="7" t="s">
        <v>3</v>
      </c>
    </row>
    <row r="75" spans="1:23" x14ac:dyDescent="0.2">
      <c r="A75" s="7" t="s">
        <v>3</v>
      </c>
    </row>
    <row r="76" spans="1:23" x14ac:dyDescent="0.2">
      <c r="A76" s="7" t="s">
        <v>3</v>
      </c>
    </row>
    <row r="77" spans="1:23" x14ac:dyDescent="0.2">
      <c r="A77" s="7" t="s">
        <v>3</v>
      </c>
    </row>
    <row r="78" spans="1:23" x14ac:dyDescent="0.2">
      <c r="A78" s="7" t="s">
        <v>3</v>
      </c>
    </row>
    <row r="79" spans="1:23" x14ac:dyDescent="0.2">
      <c r="A79" s="7" t="s">
        <v>3</v>
      </c>
    </row>
    <row r="80" spans="1:23" x14ac:dyDescent="0.2">
      <c r="A80" s="7" t="s">
        <v>3</v>
      </c>
    </row>
    <row r="81" spans="1:1" x14ac:dyDescent="0.2">
      <c r="A81" s="7" t="s">
        <v>3</v>
      </c>
    </row>
    <row r="82" spans="1:1" x14ac:dyDescent="0.2">
      <c r="A82" s="7" t="s">
        <v>3</v>
      </c>
    </row>
    <row r="83" spans="1:1" x14ac:dyDescent="0.2">
      <c r="A83" s="7" t="s">
        <v>3</v>
      </c>
    </row>
    <row r="84" spans="1:1" x14ac:dyDescent="0.2">
      <c r="A84" s="7" t="s">
        <v>3</v>
      </c>
    </row>
  </sheetData>
  <mergeCells count="8">
    <mergeCell ref="S6:W6"/>
    <mergeCell ref="C70:T70"/>
    <mergeCell ref="E1:Q1"/>
    <mergeCell ref="E2:Q2"/>
    <mergeCell ref="E3:Q3"/>
    <mergeCell ref="E4:Q4"/>
    <mergeCell ref="I6:K6"/>
    <mergeCell ref="O6:Q6"/>
  </mergeCells>
  <printOptions horizontalCentered="1"/>
  <pageMargins left="0.25" right="0.25" top="0.25" bottom="0.39" header="0" footer="0"/>
  <pageSetup scale="74" orientation="landscape" r:id="rId1"/>
  <headerFooter alignWithMargins="0">
    <oddFooter>&amp;C6a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tabSelected="1" zoomScaleNormal="100" workbookViewId="0">
      <pane xSplit="1" ySplit="9" topLeftCell="B23" activePane="bottomRight" state="frozen"/>
      <selection activeCell="A4" sqref="A4:D4"/>
      <selection pane="topRight" activeCell="A4" sqref="A4:D4"/>
      <selection pane="bottomLeft" activeCell="A4" sqref="A4:D4"/>
      <selection pane="bottomRight" activeCell="B65" sqref="B65"/>
    </sheetView>
  </sheetViews>
  <sheetFormatPr defaultColWidth="9.109375" defaultRowHeight="13.2" x14ac:dyDescent="0.25"/>
  <cols>
    <col min="1" max="1" width="41.88671875" style="57" customWidth="1"/>
    <col min="2" max="2" width="17" style="57" bestFit="1" customWidth="1"/>
    <col min="3" max="3" width="0.88671875" style="57" customWidth="1"/>
    <col min="4" max="4" width="17" style="57" bestFit="1" customWidth="1"/>
    <col min="5" max="5" width="0.6640625" style="57" customWidth="1"/>
    <col min="6" max="6" width="16.109375" style="57" customWidth="1"/>
    <col min="7" max="7" width="0.6640625" style="57" customWidth="1"/>
    <col min="8" max="8" width="8.109375" style="57" bestFit="1" customWidth="1"/>
    <col min="9" max="9" width="0.6640625" style="57" customWidth="1"/>
    <col min="10" max="10" width="17" style="57" bestFit="1" customWidth="1"/>
    <col min="11" max="11" width="0.6640625" style="57" customWidth="1"/>
    <col min="12" max="12" width="16.33203125" style="57" bestFit="1" customWidth="1"/>
    <col min="13" max="13" width="0.6640625" style="57" customWidth="1"/>
    <col min="14" max="14" width="7.6640625" style="57" customWidth="1"/>
    <col min="15" max="15" width="0.6640625" style="57" customWidth="1"/>
    <col min="16" max="16" width="7.6640625" style="57" customWidth="1"/>
    <col min="17" max="17" width="9.33203125" style="57" customWidth="1"/>
    <col min="18" max="18" width="7.44140625" style="57" customWidth="1"/>
    <col min="19" max="19" width="9.109375" style="57"/>
    <col min="20" max="20" width="16.44140625" style="57" bestFit="1" customWidth="1"/>
    <col min="21" max="16384" width="9.109375" style="57"/>
  </cols>
  <sheetData>
    <row r="1" spans="1:20" ht="13.8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20" ht="13.8" x14ac:dyDescent="0.25">
      <c r="A2" s="56" t="s">
        <v>46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20" ht="13.8" x14ac:dyDescent="0.25">
      <c r="A3" s="56" t="s">
        <v>73</v>
      </c>
      <c r="B3" s="56"/>
      <c r="C3" s="56"/>
      <c r="D3" s="56"/>
      <c r="E3" s="56"/>
      <c r="F3" s="56"/>
      <c r="G3" s="58"/>
      <c r="H3" s="56"/>
      <c r="I3" s="56"/>
      <c r="J3" s="56"/>
      <c r="K3" s="56"/>
      <c r="L3" s="56"/>
      <c r="M3" s="56"/>
      <c r="N3" s="56"/>
      <c r="O3" s="56"/>
      <c r="P3" s="59"/>
      <c r="Q3" s="56"/>
      <c r="R3" s="56"/>
    </row>
    <row r="4" spans="1:20" x14ac:dyDescent="0.25">
      <c r="A4" s="60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1:20" x14ac:dyDescent="0.25">
      <c r="A5" s="62" t="s">
        <v>3</v>
      </c>
      <c r="B5" s="63"/>
      <c r="C5" s="63"/>
      <c r="D5" s="63"/>
      <c r="E5" s="63"/>
      <c r="F5" s="64"/>
      <c r="G5" s="64"/>
      <c r="H5" s="64"/>
      <c r="I5" s="64"/>
      <c r="J5" s="64"/>
      <c r="K5" s="63"/>
      <c r="L5" s="63"/>
      <c r="M5" s="63"/>
      <c r="N5" s="63"/>
      <c r="O5" s="63"/>
      <c r="P5" s="63"/>
      <c r="Q5" s="63"/>
      <c r="R5" s="63"/>
    </row>
    <row r="6" spans="1:20" x14ac:dyDescent="0.25">
      <c r="A6" s="65" t="s">
        <v>3</v>
      </c>
      <c r="B6" s="66"/>
      <c r="C6" s="66"/>
      <c r="D6" s="66"/>
      <c r="E6" s="66"/>
      <c r="F6" s="67" t="s">
        <v>4</v>
      </c>
      <c r="G6" s="67"/>
      <c r="H6" s="67"/>
      <c r="I6" s="66"/>
      <c r="J6" s="66"/>
      <c r="K6" s="64"/>
      <c r="L6" s="67" t="s">
        <v>74</v>
      </c>
      <c r="M6" s="67"/>
      <c r="N6" s="67"/>
      <c r="O6" s="68"/>
      <c r="P6" s="69" t="s">
        <v>47</v>
      </c>
      <c r="Q6" s="70"/>
      <c r="R6" s="70"/>
    </row>
    <row r="7" spans="1:20" x14ac:dyDescent="0.25">
      <c r="A7" s="71"/>
      <c r="B7" s="72" t="s">
        <v>7</v>
      </c>
      <c r="C7" s="66"/>
      <c r="D7" s="73"/>
      <c r="E7" s="71"/>
      <c r="F7" s="64"/>
      <c r="G7" s="64"/>
      <c r="H7" s="64"/>
      <c r="I7" s="66"/>
      <c r="J7" s="72" t="s">
        <v>7</v>
      </c>
      <c r="K7" s="64"/>
      <c r="L7" s="64"/>
      <c r="M7" s="64"/>
      <c r="N7" s="64"/>
      <c r="O7" s="64"/>
      <c r="P7" s="64"/>
      <c r="Q7" s="74"/>
      <c r="R7" s="64"/>
    </row>
    <row r="8" spans="1:20" ht="13.5" customHeight="1" x14ac:dyDescent="0.25">
      <c r="A8" s="75" t="s">
        <v>48</v>
      </c>
      <c r="B8" s="76">
        <v>2017</v>
      </c>
      <c r="C8" s="66"/>
      <c r="D8" s="77" t="s">
        <v>49</v>
      </c>
      <c r="E8" s="66"/>
      <c r="F8" s="77" t="s">
        <v>10</v>
      </c>
      <c r="G8" s="66"/>
      <c r="H8" s="78" t="s">
        <v>11</v>
      </c>
      <c r="I8" s="66"/>
      <c r="J8" s="76">
        <v>2016</v>
      </c>
      <c r="K8" s="64"/>
      <c r="L8" s="77" t="s">
        <v>10</v>
      </c>
      <c r="M8" s="66"/>
      <c r="N8" s="78" t="s">
        <v>11</v>
      </c>
      <c r="O8" s="79"/>
      <c r="P8" s="76">
        <v>2017</v>
      </c>
      <c r="Q8" s="77" t="s">
        <v>9</v>
      </c>
      <c r="R8" s="76">
        <v>2016</v>
      </c>
    </row>
    <row r="9" spans="1:20" ht="6.6" customHeight="1" x14ac:dyDescent="0.25">
      <c r="A9" s="80"/>
      <c r="B9" s="81"/>
      <c r="C9" s="80"/>
      <c r="D9" s="81"/>
      <c r="E9" s="80"/>
      <c r="F9" s="81"/>
      <c r="G9" s="80"/>
      <c r="H9" s="82"/>
      <c r="I9" s="80"/>
      <c r="J9" s="81"/>
      <c r="K9" s="83"/>
      <c r="L9" s="81"/>
      <c r="M9" s="80"/>
      <c r="N9" s="82"/>
      <c r="O9" s="81"/>
      <c r="P9" s="81"/>
      <c r="Q9" s="81"/>
      <c r="R9" s="81"/>
    </row>
    <row r="10" spans="1:20" x14ac:dyDescent="0.25">
      <c r="A10" s="84" t="s">
        <v>50</v>
      </c>
      <c r="B10" s="85">
        <v>115655863.97</v>
      </c>
      <c r="C10" s="85"/>
      <c r="D10" s="85">
        <v>112011000</v>
      </c>
      <c r="E10" s="85"/>
      <c r="F10" s="85">
        <f>B10-D10</f>
        <v>3644863.9699999988</v>
      </c>
      <c r="G10" s="86"/>
      <c r="H10" s="22">
        <f>IF(D10=0,"n/a",IF(AND(F10/D10&lt;1,F10/D10&gt;-1),F10/D10,"n/a"))</f>
        <v>3.2540232387890465E-2</v>
      </c>
      <c r="I10" s="87"/>
      <c r="J10" s="85">
        <v>105792090.38</v>
      </c>
      <c r="K10" s="85"/>
      <c r="L10" s="85">
        <f>B10-J10</f>
        <v>9863773.5900000036</v>
      </c>
      <c r="M10" s="87"/>
      <c r="N10" s="22">
        <f>IF(J10=0,"n/a",IF(AND(L10/J10&lt;1,L10/J10&gt;-1),L10/J10,"n/a"))</f>
        <v>9.3237344631057137E-2</v>
      </c>
      <c r="O10" s="88"/>
      <c r="P10" s="23">
        <f>IF(B47=0,"n/a",B10/B47)</f>
        <v>0.11043217191412745</v>
      </c>
      <c r="Q10" s="89">
        <f>IF(D47=0,"n/a",D10/D47)</f>
        <v>0.10738434547520097</v>
      </c>
      <c r="R10" s="89">
        <f>IF(J47=0,"n/a",J10/J47)</f>
        <v>0.1103952201065173</v>
      </c>
      <c r="T10" s="90"/>
    </row>
    <row r="11" spans="1:20" x14ac:dyDescent="0.25">
      <c r="A11" s="84" t="s">
        <v>51</v>
      </c>
      <c r="B11" s="91">
        <v>77681840.049999997</v>
      </c>
      <c r="C11" s="91"/>
      <c r="D11" s="91">
        <v>78833000</v>
      </c>
      <c r="E11" s="91"/>
      <c r="F11" s="91">
        <f>B11-D11</f>
        <v>-1151159.950000003</v>
      </c>
      <c r="G11" s="91"/>
      <c r="H11" s="22">
        <f>IF(D11=0,"n/a",IF(AND(F11/D11&lt;1,F11/D11&gt;-1),F11/D11,"n/a"))</f>
        <v>-1.460251354128351E-2</v>
      </c>
      <c r="I11" s="91"/>
      <c r="J11" s="91">
        <v>74775111.780000001</v>
      </c>
      <c r="K11" s="91"/>
      <c r="L11" s="91">
        <f>B11-J11</f>
        <v>2906728.2699999958</v>
      </c>
      <c r="M11" s="91"/>
      <c r="N11" s="22">
        <f>IF(J11=0,"n/a",IF(AND(L11/J11&lt;1,L11/J11&gt;-1),L11/J11,"n/a"))</f>
        <v>3.8872937810538383E-2</v>
      </c>
      <c r="O11" s="88"/>
      <c r="P11" s="92">
        <f>IF(B48=0,"n/a",B11/B48)</f>
        <v>9.9662307033541092E-2</v>
      </c>
      <c r="Q11" s="93">
        <f>IF(D48=0,"n/a",D11/D48)</f>
        <v>9.7895142062388238E-2</v>
      </c>
      <c r="R11" s="93">
        <f>IF(J48=0,"n/a",J11/J48)</f>
        <v>0.10182476612937706</v>
      </c>
    </row>
    <row r="12" spans="1:20" x14ac:dyDescent="0.25">
      <c r="A12" s="84" t="s">
        <v>52</v>
      </c>
      <c r="B12" s="91">
        <v>10022868.390000001</v>
      </c>
      <c r="C12" s="91"/>
      <c r="D12" s="91">
        <v>10357000</v>
      </c>
      <c r="E12" s="91"/>
      <c r="F12" s="91">
        <f>B12-D12</f>
        <v>-334131.6099999994</v>
      </c>
      <c r="G12" s="91"/>
      <c r="H12" s="22">
        <f>IF(D12=0,"n/a",IF(AND(F12/D12&lt;1,F12/D12&gt;-1),F12/D12,"n/a"))</f>
        <v>-3.2261428019696767E-2</v>
      </c>
      <c r="I12" s="91"/>
      <c r="J12" s="91">
        <v>9237900.8599999994</v>
      </c>
      <c r="K12" s="91"/>
      <c r="L12" s="91">
        <f>B12-J12</f>
        <v>784967.53000000119</v>
      </c>
      <c r="M12" s="91"/>
      <c r="N12" s="22">
        <f>IF(J12=0,"n/a",IF(AND(L12/J12&lt;1,L12/J12&gt;-1),L12/J12,"n/a"))</f>
        <v>8.4972499910547991E-2</v>
      </c>
      <c r="O12" s="88"/>
      <c r="P12" s="92">
        <f>IF(B49=0,"n/a",B12/B49)</f>
        <v>9.3843446391761384E-2</v>
      </c>
      <c r="Q12" s="93">
        <f>IF(D49=0,"n/a",D12/D49)</f>
        <v>9.4563748584785071E-2</v>
      </c>
      <c r="R12" s="93">
        <f>IF(J49=0,"n/a",J12/J49)</f>
        <v>9.8700942865738162E-2</v>
      </c>
    </row>
    <row r="13" spans="1:20" x14ac:dyDescent="0.25">
      <c r="A13" s="84" t="s">
        <v>53</v>
      </c>
      <c r="B13" s="91">
        <v>1485280.44</v>
      </c>
      <c r="C13" s="91"/>
      <c r="D13" s="91">
        <v>1522000</v>
      </c>
      <c r="E13" s="91"/>
      <c r="F13" s="91">
        <f>B13-D13</f>
        <v>-36719.560000000056</v>
      </c>
      <c r="G13" s="91"/>
      <c r="H13" s="22">
        <f>IF(D13=0,"n/a",IF(AND(F13/D13&lt;1,F13/D13&gt;-1),F13/D13,"n/a"))</f>
        <v>-2.4125860709592679E-2</v>
      </c>
      <c r="I13" s="91"/>
      <c r="J13" s="91">
        <v>1275717.1100000001</v>
      </c>
      <c r="K13" s="91"/>
      <c r="L13" s="91">
        <f>B13-J13</f>
        <v>209563.32999999984</v>
      </c>
      <c r="M13" s="91"/>
      <c r="N13" s="22">
        <f>IF(J13=0,"n/a",IF(AND(L13/J13&lt;1,L13/J13&gt;-1),L13/J13,"n/a"))</f>
        <v>0.16427100362399297</v>
      </c>
      <c r="O13" s="88"/>
      <c r="P13" s="92">
        <f>IF(B50=0,"n/a",B13/B50)</f>
        <v>0.24332164066013029</v>
      </c>
      <c r="Q13" s="93">
        <f>IF(D50=0,"n/a",D13/D50)</f>
        <v>0.21943483275663206</v>
      </c>
      <c r="R13" s="93">
        <f>IF(J50=0,"n/a",J13/J50)</f>
        <v>0.23814613805269635</v>
      </c>
      <c r="S13" s="94"/>
    </row>
    <row r="14" spans="1:20" x14ac:dyDescent="0.25">
      <c r="A14" s="84" t="s">
        <v>54</v>
      </c>
      <c r="B14" s="91">
        <v>41026.639999999999</v>
      </c>
      <c r="C14" s="95"/>
      <c r="D14" s="91">
        <v>38000</v>
      </c>
      <c r="E14" s="95"/>
      <c r="F14" s="91">
        <f>B14-D14</f>
        <v>3026.6399999999994</v>
      </c>
      <c r="G14" s="95"/>
      <c r="H14" s="22">
        <f>IF(D14=0,"n/a",IF(AND(F14/D14&lt;1,F14/D14&gt;-1),F14/D14,"n/a"))</f>
        <v>7.9648421052631563E-2</v>
      </c>
      <c r="I14" s="95"/>
      <c r="J14" s="91">
        <v>35991.75</v>
      </c>
      <c r="K14" s="91"/>
      <c r="L14" s="91">
        <f>B14-J14</f>
        <v>5034.8899999999994</v>
      </c>
      <c r="M14" s="95"/>
      <c r="N14" s="22">
        <f>IF(J14=0,"n/a",IF(AND(L14/J14&lt;1,L14/J14&gt;-1),L14/J14,"n/a"))</f>
        <v>0.13989011370661331</v>
      </c>
      <c r="O14" s="96"/>
      <c r="P14" s="92">
        <f>IF(B51=0,"n/a",B14/B51)</f>
        <v>4.6065022986981646E-2</v>
      </c>
      <c r="Q14" s="93">
        <f>IF(D51=0,"n/a",D14/D51)</f>
        <v>-2.2526527950678761E-3</v>
      </c>
      <c r="R14" s="93">
        <f>IF(J51=0,"n/a",J14/J51)</f>
        <v>4.7486278597250443E-2</v>
      </c>
    </row>
    <row r="15" spans="1:20" ht="8.4" customHeight="1" x14ac:dyDescent="0.25">
      <c r="A15" s="80"/>
      <c r="B15" s="97"/>
      <c r="C15" s="91"/>
      <c r="D15" s="97"/>
      <c r="E15" s="91"/>
      <c r="F15" s="97"/>
      <c r="G15" s="91"/>
      <c r="H15" s="98" t="s">
        <v>3</v>
      </c>
      <c r="I15" s="91"/>
      <c r="J15" s="97"/>
      <c r="K15" s="91"/>
      <c r="L15" s="97"/>
      <c r="M15" s="91"/>
      <c r="N15" s="98" t="s">
        <v>3</v>
      </c>
      <c r="O15" s="88"/>
      <c r="P15" s="99"/>
      <c r="Q15" s="99" t="s">
        <v>55</v>
      </c>
      <c r="R15" s="99" t="s">
        <v>55</v>
      </c>
    </row>
    <row r="16" spans="1:20" x14ac:dyDescent="0.25">
      <c r="A16" s="100" t="s">
        <v>56</v>
      </c>
      <c r="B16" s="101">
        <f>SUM(B10:B15)</f>
        <v>204886879.48999995</v>
      </c>
      <c r="C16" s="91"/>
      <c r="D16" s="101">
        <f>SUM(D10:D15)</f>
        <v>202761000</v>
      </c>
      <c r="E16" s="91"/>
      <c r="F16" s="101">
        <f>SUM(F10:F15)</f>
        <v>2125879.4899999965</v>
      </c>
      <c r="G16" s="102"/>
      <c r="H16" s="28">
        <f>IF(D16=0,"n/a",IF(AND(F16/D16&lt;1,F16/D16&gt;-1),F16/D16,"n/a"))</f>
        <v>1.0484656763381501E-2</v>
      </c>
      <c r="I16" s="102"/>
      <c r="J16" s="101">
        <f>SUM(J10:J15)</f>
        <v>191116811.88</v>
      </c>
      <c r="K16" s="91"/>
      <c r="L16" s="101">
        <f>SUM(L10:L15)</f>
        <v>13770067.610000001</v>
      </c>
      <c r="M16" s="102"/>
      <c r="N16" s="28">
        <f>IF(J16=0,"n/a",IF(AND(L16/J16&lt;1,L16/J16&gt;-1),L16/J16,"n/a"))</f>
        <v>7.2050530115822908E-2</v>
      </c>
      <c r="O16" s="88"/>
      <c r="P16" s="103">
        <f>IF(B53=0,"n/a",B16/B53)</f>
        <v>0.10558176452264301</v>
      </c>
      <c r="Q16" s="103">
        <f>IF(D53=0,"n/a",D16/D53)</f>
        <v>0.10408910673547041</v>
      </c>
      <c r="R16" s="103">
        <f>IF(J53=0,"n/a",J16/J53)</f>
        <v>0.10662836108620637</v>
      </c>
    </row>
    <row r="17" spans="1:20" x14ac:dyDescent="0.25">
      <c r="A17" s="84" t="s">
        <v>57</v>
      </c>
      <c r="B17" s="91">
        <v>1190658.73</v>
      </c>
      <c r="C17" s="91"/>
      <c r="D17" s="91">
        <v>395000</v>
      </c>
      <c r="E17" s="91"/>
      <c r="F17" s="91">
        <f>B17-D17</f>
        <v>795658.73</v>
      </c>
      <c r="G17" s="91"/>
      <c r="H17" s="22" t="str">
        <f>IF(D17=0,"n/a",IF(AND(F17/D17&lt;1,F17/D17&gt;-1),F17/D17,"n/a"))</f>
        <v>n/a</v>
      </c>
      <c r="I17" s="91"/>
      <c r="J17" s="91">
        <v>1112497.5900000001</v>
      </c>
      <c r="K17" s="91"/>
      <c r="L17" s="91">
        <f>B17-J17</f>
        <v>78161.139999999898</v>
      </c>
      <c r="M17" s="91"/>
      <c r="N17" s="22">
        <f>IF(J17=0,"n/a",IF(AND(L17/J17&lt;1,L17/J17&gt;-1),L17/J17,"n/a"))</f>
        <v>7.0257356692341136E-2</v>
      </c>
      <c r="O17" s="96"/>
      <c r="P17" s="93">
        <f>IF(B54=0,"n/a",B17/B54)</f>
        <v>6.604118283173796E-3</v>
      </c>
      <c r="Q17" s="93">
        <f>IF(D54=0,"n/a",D17/D54)</f>
        <v>2.3426704070315697E-3</v>
      </c>
      <c r="R17" s="93">
        <f>IF(J54=0,"n/a",J17/J54)</f>
        <v>5.9237034282992682E-3</v>
      </c>
    </row>
    <row r="18" spans="1:20" ht="12.75" customHeight="1" x14ac:dyDescent="0.25">
      <c r="A18" s="84" t="s">
        <v>58</v>
      </c>
      <c r="B18" s="91">
        <v>1864427.98</v>
      </c>
      <c r="C18" s="95"/>
      <c r="D18" s="91">
        <v>2123000</v>
      </c>
      <c r="E18" s="95"/>
      <c r="F18" s="91">
        <f>B18-D18</f>
        <v>-258572.02000000002</v>
      </c>
      <c r="G18" s="95"/>
      <c r="H18" s="22">
        <f>IF(D18=0,"n/a",IF(AND(F18/D18&lt;1,F18/D18&gt;-1),F18/D18,"n/a"))</f>
        <v>-0.12179558172397552</v>
      </c>
      <c r="I18" s="95"/>
      <c r="J18" s="91">
        <v>2496106.19</v>
      </c>
      <c r="K18" s="91"/>
      <c r="L18" s="91">
        <f>B18-J18</f>
        <v>-631678.21</v>
      </c>
      <c r="M18" s="95"/>
      <c r="N18" s="22">
        <f>IF(J18=0,"n/a",IF(AND(L18/J18&lt;1,L18/J18&gt;-1),L18/J18,"n/a"))</f>
        <v>-0.25306543949558491</v>
      </c>
      <c r="O18" s="88"/>
      <c r="P18" s="103">
        <f>IF(B55=0,"n/a",B18/B55)</f>
        <v>1.3078384377151713E-2</v>
      </c>
      <c r="Q18" s="103" t="str">
        <f>IF(D55=0,"n/a",D18/D55)</f>
        <v>n/a</v>
      </c>
      <c r="R18" s="103">
        <f>IF(J55=0,"n/a",J18/J55)</f>
        <v>1.1938122360548479E-2</v>
      </c>
    </row>
    <row r="19" spans="1:20" ht="6" customHeight="1" x14ac:dyDescent="0.25">
      <c r="A19" s="83"/>
      <c r="B19" s="104"/>
      <c r="C19" s="105"/>
      <c r="D19" s="104"/>
      <c r="E19" s="105"/>
      <c r="F19" s="104"/>
      <c r="G19" s="105"/>
      <c r="H19" s="104" t="s">
        <v>3</v>
      </c>
      <c r="I19" s="105"/>
      <c r="J19" s="104"/>
      <c r="K19" s="105"/>
      <c r="L19" s="104"/>
      <c r="M19" s="105"/>
      <c r="N19" s="104" t="s">
        <v>3</v>
      </c>
      <c r="O19" s="106"/>
      <c r="P19" s="106"/>
      <c r="Q19" s="106"/>
      <c r="R19" s="106"/>
    </row>
    <row r="20" spans="1:20" x14ac:dyDescent="0.25">
      <c r="A20" s="107" t="s">
        <v>59</v>
      </c>
      <c r="B20" s="91">
        <f>SUM(B16:B18)</f>
        <v>207941966.19999993</v>
      </c>
      <c r="C20" s="91"/>
      <c r="D20" s="91">
        <f>SUM(D16:D18)</f>
        <v>205279000</v>
      </c>
      <c r="E20" s="91"/>
      <c r="F20" s="91">
        <f>SUM(F16:F18)</f>
        <v>2662966.1999999965</v>
      </c>
      <c r="G20" s="91"/>
      <c r="H20" s="108">
        <f>IF(D20=0,"n/a",IF(AND(F20/D20&lt;1,F20/D20&gt;-1),F20/D20,"n/a"))</f>
        <v>1.2972423871901152E-2</v>
      </c>
      <c r="I20" s="91"/>
      <c r="J20" s="91">
        <f>SUM(J16:J18)</f>
        <v>194725415.66</v>
      </c>
      <c r="K20" s="91"/>
      <c r="L20" s="91">
        <f>SUM(L16:L18)</f>
        <v>13216550.540000003</v>
      </c>
      <c r="M20" s="91"/>
      <c r="N20" s="108">
        <f>IF(J20=0,"n/a",IF(AND(L20/J20&lt;1,L20/J20&gt;-1),L20/J20,"n/a"))</f>
        <v>6.7872755568162399E-2</v>
      </c>
      <c r="O20" s="88"/>
      <c r="P20" s="87"/>
      <c r="Q20" s="109"/>
      <c r="R20" s="109"/>
    </row>
    <row r="21" spans="1:20" ht="6.6" customHeight="1" x14ac:dyDescent="0.25">
      <c r="A21" s="110"/>
      <c r="B21" s="95"/>
      <c r="C21" s="95"/>
      <c r="D21" s="95"/>
      <c r="E21" s="95"/>
      <c r="F21" s="95"/>
      <c r="G21" s="95"/>
      <c r="H21" s="111" t="s">
        <v>3</v>
      </c>
      <c r="I21" s="95"/>
      <c r="J21" s="95"/>
      <c r="K21" s="95"/>
      <c r="L21" s="95"/>
      <c r="M21" s="95"/>
      <c r="N21" s="111" t="s">
        <v>3</v>
      </c>
      <c r="O21" s="96"/>
      <c r="P21" s="111"/>
      <c r="Q21" s="111"/>
      <c r="R21" s="111"/>
    </row>
    <row r="22" spans="1:20" x14ac:dyDescent="0.25">
      <c r="A22" s="84" t="s">
        <v>60</v>
      </c>
      <c r="B22" s="91">
        <v>-108614.83</v>
      </c>
      <c r="C22" s="91"/>
      <c r="D22" s="91">
        <v>0</v>
      </c>
      <c r="E22" s="91"/>
      <c r="F22" s="91">
        <f>B22-D22</f>
        <v>-108614.83</v>
      </c>
      <c r="G22" s="91"/>
      <c r="H22" s="22" t="str">
        <f>IF(D22=0,"n/a",IF(AND(F22/D22&lt;1,F22/D22&gt;-1),F22/D22,"n/a"))</f>
        <v>n/a</v>
      </c>
      <c r="I22" s="91"/>
      <c r="J22" s="91">
        <v>-5678906.1200000001</v>
      </c>
      <c r="K22" s="91"/>
      <c r="L22" s="91">
        <f>B22-J22</f>
        <v>5570291.29</v>
      </c>
      <c r="M22" s="91"/>
      <c r="N22" s="22">
        <f>IF(J22=0,"n/a",IF(AND(L22/J22&lt;1,L22/J22&gt;-1),L22/J22,"n/a"))</f>
        <v>-0.98087398740093978</v>
      </c>
      <c r="O22" s="96"/>
      <c r="P22" s="111"/>
      <c r="Q22" s="111"/>
      <c r="R22" s="111"/>
    </row>
    <row r="23" spans="1:20" x14ac:dyDescent="0.25">
      <c r="A23" s="84" t="s">
        <v>61</v>
      </c>
      <c r="B23" s="91">
        <v>1324017.51</v>
      </c>
      <c r="C23" s="91"/>
      <c r="D23" s="91">
        <v>1317000</v>
      </c>
      <c r="E23" s="91"/>
      <c r="F23" s="91">
        <f>B23-D23</f>
        <v>7017.5100000000093</v>
      </c>
      <c r="G23" s="91"/>
      <c r="H23" s="22">
        <f>IF(D23=0,"n/a",IF(AND(F23/D23&lt;1,F23/D23&gt;-1),F23/D23,"n/a"))</f>
        <v>5.3284054669703942E-3</v>
      </c>
      <c r="I23" s="91"/>
      <c r="J23" s="91">
        <v>1611834.91</v>
      </c>
      <c r="K23" s="91"/>
      <c r="L23" s="91">
        <f>B23-J23</f>
        <v>-287817.39999999991</v>
      </c>
      <c r="M23" s="91"/>
      <c r="N23" s="22">
        <f>IF(J23=0,"n/a",IF(AND(L23/J23&lt;1,L23/J23&gt;-1),L23/J23,"n/a"))</f>
        <v>-0.17856506160423088</v>
      </c>
      <c r="O23" s="96"/>
      <c r="P23" s="111"/>
      <c r="Q23" s="111"/>
      <c r="R23" s="111"/>
    </row>
    <row r="24" spans="1:20" x14ac:dyDescent="0.25">
      <c r="A24" s="84" t="s">
        <v>27</v>
      </c>
      <c r="B24" s="91">
        <v>-93716.2</v>
      </c>
      <c r="C24" s="91"/>
      <c r="D24" s="91">
        <v>-874000</v>
      </c>
      <c r="E24" s="91"/>
      <c r="F24" s="91">
        <f>B24-D24</f>
        <v>780283.8</v>
      </c>
      <c r="G24" s="91"/>
      <c r="H24" s="22">
        <f>IF(D24=0,"n/a",IF(AND(F24/D24&lt;1,F24/D24&gt;-1),F24/D24,"n/a"))</f>
        <v>-0.89277322654462243</v>
      </c>
      <c r="I24" s="91"/>
      <c r="J24" s="91">
        <v>2666727.5</v>
      </c>
      <c r="K24" s="91"/>
      <c r="L24" s="91">
        <f>B24-J24</f>
        <v>-2760443.7</v>
      </c>
      <c r="M24" s="91"/>
      <c r="N24" s="22" t="str">
        <f>IF(J24=0,"n/a",IF(AND(L24/J24&lt;1,L24/J24&gt;-1),L24/J24,"n/a"))</f>
        <v>n/a</v>
      </c>
      <c r="O24" s="96"/>
      <c r="P24" s="111"/>
      <c r="Q24" s="111"/>
      <c r="R24" s="111"/>
    </row>
    <row r="25" spans="1:20" x14ac:dyDescent="0.25">
      <c r="A25" s="84" t="s">
        <v>62</v>
      </c>
      <c r="B25" s="101">
        <v>2725331.53</v>
      </c>
      <c r="C25" s="95"/>
      <c r="D25" s="101">
        <v>1456000</v>
      </c>
      <c r="E25" s="95"/>
      <c r="F25" s="101">
        <f>B25-D25</f>
        <v>1269331.5299999998</v>
      </c>
      <c r="G25" s="95"/>
      <c r="H25" s="28">
        <f>IF(D25=0,"n/a",IF(AND(F25/D25&lt;1,F25/D25&gt;-1),F25/D25,"n/a"))</f>
        <v>0.87179363324175807</v>
      </c>
      <c r="I25" s="95"/>
      <c r="J25" s="101">
        <v>159393.13</v>
      </c>
      <c r="K25" s="91"/>
      <c r="L25" s="101">
        <f>B25-J25</f>
        <v>2565938.4</v>
      </c>
      <c r="M25" s="95"/>
      <c r="N25" s="28" t="str">
        <f>IF(J25=0,"n/a",IF(AND(L25/J25&lt;1,L25/J25&gt;-1),L25/J25,"n/a"))</f>
        <v>n/a</v>
      </c>
      <c r="O25" s="96"/>
      <c r="P25" s="111"/>
      <c r="Q25" s="111"/>
      <c r="R25" s="111"/>
    </row>
    <row r="26" spans="1:20" ht="12.75" customHeight="1" x14ac:dyDescent="0.25">
      <c r="A26" s="84" t="s">
        <v>63</v>
      </c>
      <c r="B26" s="101">
        <f>SUM(B22:B25)</f>
        <v>3847018.01</v>
      </c>
      <c r="C26" s="91"/>
      <c r="D26" s="101">
        <f>SUM(D22:D25)</f>
        <v>1899000</v>
      </c>
      <c r="E26" s="91"/>
      <c r="F26" s="101">
        <f>SUM(F22:F25)</f>
        <v>1948018.0099999998</v>
      </c>
      <c r="G26" s="91"/>
      <c r="H26" s="28" t="str">
        <f>IF(D26=0,"n/a",IF(AND(F26/D26&lt;1,F26/D26&gt;-1),F26/D26,"n/a"))</f>
        <v>n/a</v>
      </c>
      <c r="I26" s="91"/>
      <c r="J26" s="101">
        <f>SUM(J22:J25)</f>
        <v>-1240950.58</v>
      </c>
      <c r="K26" s="91"/>
      <c r="L26" s="101">
        <f>SUM(L22:L25)</f>
        <v>5087968.59</v>
      </c>
      <c r="M26" s="91"/>
      <c r="N26" s="28" t="str">
        <f>IF(J26=0,"n/a",IF(AND(L26/J26&lt;1,L26/J26&gt;-1),L26/J26,"n/a"))</f>
        <v>n/a</v>
      </c>
      <c r="O26" s="88"/>
      <c r="P26" s="109"/>
      <c r="Q26" s="109"/>
      <c r="R26" s="109"/>
    </row>
    <row r="27" spans="1:20" ht="6.6" customHeight="1" x14ac:dyDescent="0.25">
      <c r="A27" s="110"/>
      <c r="B27" s="112"/>
      <c r="C27" s="112"/>
      <c r="D27" s="112"/>
      <c r="E27" s="112"/>
      <c r="F27" s="112"/>
      <c r="G27" s="95"/>
      <c r="H27" s="111" t="s">
        <v>3</v>
      </c>
      <c r="I27" s="95"/>
      <c r="J27" s="112"/>
      <c r="K27" s="112"/>
      <c r="L27" s="112"/>
      <c r="M27" s="95"/>
      <c r="N27" s="111" t="s">
        <v>3</v>
      </c>
      <c r="O27" s="96"/>
      <c r="P27" s="111"/>
      <c r="Q27" s="111"/>
      <c r="R27" s="111"/>
    </row>
    <row r="28" spans="1:20" ht="13.8" thickBot="1" x14ac:dyDescent="0.3">
      <c r="A28" s="113" t="s">
        <v>64</v>
      </c>
      <c r="B28" s="114">
        <f>+B26+B20</f>
        <v>211788984.20999992</v>
      </c>
      <c r="C28" s="85"/>
      <c r="D28" s="114">
        <f>+D26+D20</f>
        <v>207178000</v>
      </c>
      <c r="E28" s="85"/>
      <c r="F28" s="114">
        <f>+F26+F20</f>
        <v>4610984.2099999962</v>
      </c>
      <c r="G28" s="91"/>
      <c r="H28" s="43">
        <f>IF(D28=0,"n/a",IF(AND(F28/D28&lt;1,F28/D28&gt;-1),F28/D28,"n/a"))</f>
        <v>2.2256147901804229E-2</v>
      </c>
      <c r="I28" s="91"/>
      <c r="J28" s="114">
        <f>+J26+J20</f>
        <v>193484465.07999998</v>
      </c>
      <c r="K28" s="85"/>
      <c r="L28" s="114">
        <f>+L26+L20</f>
        <v>18304519.130000003</v>
      </c>
      <c r="M28" s="91"/>
      <c r="N28" s="43">
        <f>IF(J28=0,"n/a",IF(AND(L28/J28&lt;1,L28/J28&gt;-1),L28/J28,"n/a"))</f>
        <v>9.4604593306401308E-2</v>
      </c>
      <c r="O28" s="88"/>
      <c r="P28" s="109"/>
      <c r="Q28" s="109"/>
      <c r="R28" s="109"/>
    </row>
    <row r="29" spans="1:20" ht="4.2" customHeight="1" thickTop="1" x14ac:dyDescent="0.25">
      <c r="A29" s="115"/>
      <c r="B29" s="112"/>
      <c r="C29" s="85"/>
      <c r="D29" s="112"/>
      <c r="E29" s="85"/>
      <c r="F29" s="112"/>
      <c r="G29" s="91"/>
      <c r="H29" s="95"/>
      <c r="I29" s="91"/>
      <c r="J29" s="112"/>
      <c r="K29" s="85"/>
      <c r="L29" s="112"/>
      <c r="M29" s="91"/>
      <c r="N29" s="116"/>
      <c r="O29" s="88"/>
      <c r="P29" s="109"/>
      <c r="Q29" s="109"/>
      <c r="R29" s="109"/>
    </row>
    <row r="30" spans="1:20" ht="12.75" customHeight="1" x14ac:dyDescent="0.25">
      <c r="A30" s="83"/>
      <c r="B30" s="117"/>
      <c r="C30" s="117"/>
      <c r="D30" s="117"/>
      <c r="E30" s="117"/>
      <c r="F30" s="117"/>
      <c r="G30" s="118"/>
      <c r="H30" s="118"/>
      <c r="I30" s="118"/>
      <c r="J30" s="117"/>
      <c r="K30" s="117"/>
      <c r="L30" s="117"/>
      <c r="M30" s="118"/>
      <c r="N30" s="91"/>
      <c r="O30" s="119"/>
      <c r="P30" s="106"/>
      <c r="Q30" s="106"/>
      <c r="R30" s="106"/>
    </row>
    <row r="31" spans="1:20" x14ac:dyDescent="0.25">
      <c r="A31" s="84" t="s">
        <v>65</v>
      </c>
      <c r="B31" s="85">
        <v>8641278.1400000006</v>
      </c>
      <c r="C31" s="85"/>
      <c r="D31" s="85">
        <v>7825859</v>
      </c>
      <c r="E31" s="85"/>
      <c r="F31" s="85"/>
      <c r="G31" s="91"/>
      <c r="H31" s="91"/>
      <c r="I31" s="91"/>
      <c r="J31" s="85">
        <v>7493609.6200000001</v>
      </c>
      <c r="K31" s="85"/>
      <c r="L31" s="85"/>
      <c r="M31" s="91"/>
      <c r="N31" s="91"/>
      <c r="O31" s="109"/>
      <c r="P31" s="87"/>
      <c r="Q31" s="109"/>
      <c r="R31" s="109"/>
    </row>
    <row r="32" spans="1:20" x14ac:dyDescent="0.25">
      <c r="A32" s="84" t="s">
        <v>66</v>
      </c>
      <c r="B32" s="91">
        <v>-7839896.7699999996</v>
      </c>
      <c r="C32" s="91"/>
      <c r="D32" s="91">
        <v>-7243567</v>
      </c>
      <c r="E32" s="91"/>
      <c r="F32" s="91"/>
      <c r="G32" s="91"/>
      <c r="H32" s="91"/>
      <c r="I32" s="91"/>
      <c r="J32" s="91">
        <v>-6787115.4199999999</v>
      </c>
      <c r="K32" s="85"/>
      <c r="L32" s="85"/>
      <c r="M32" s="91"/>
      <c r="N32" s="91"/>
      <c r="O32" s="88"/>
      <c r="P32" s="87"/>
      <c r="Q32" s="109"/>
      <c r="R32" s="109"/>
      <c r="T32" s="120"/>
    </row>
    <row r="33" spans="1:20" x14ac:dyDescent="0.25">
      <c r="A33" s="84" t="s">
        <v>67</v>
      </c>
      <c r="B33" s="91">
        <v>9576433.1400000006</v>
      </c>
      <c r="C33" s="91"/>
      <c r="D33" s="91">
        <v>10119905</v>
      </c>
      <c r="E33" s="121"/>
      <c r="F33" s="91"/>
      <c r="G33" s="121"/>
      <c r="H33" s="121"/>
      <c r="I33" s="121"/>
      <c r="J33" s="91">
        <v>9376796.1699999999</v>
      </c>
      <c r="K33" s="122"/>
      <c r="L33" s="85"/>
      <c r="M33" s="121"/>
      <c r="N33" s="121"/>
      <c r="O33" s="83"/>
      <c r="P33" s="80"/>
      <c r="Q33" s="83"/>
      <c r="R33" s="83"/>
      <c r="T33" s="120"/>
    </row>
    <row r="34" spans="1:20" x14ac:dyDescent="0.25">
      <c r="A34" s="84" t="s">
        <v>68</v>
      </c>
      <c r="B34" s="91">
        <v>-5029136.4400000004</v>
      </c>
      <c r="C34" s="91"/>
      <c r="D34" s="91">
        <v>-4512200</v>
      </c>
      <c r="E34" s="91"/>
      <c r="F34" s="91"/>
      <c r="G34" s="91"/>
      <c r="H34" s="91"/>
      <c r="I34" s="91"/>
      <c r="J34" s="91">
        <v>-4947130.12</v>
      </c>
      <c r="K34" s="85"/>
      <c r="L34" s="85"/>
      <c r="M34" s="91"/>
      <c r="N34" s="91"/>
      <c r="O34" s="109"/>
      <c r="P34" s="87"/>
      <c r="Q34" s="109"/>
      <c r="R34" s="109"/>
      <c r="T34" s="123"/>
    </row>
    <row r="35" spans="1:20" x14ac:dyDescent="0.25">
      <c r="A35" s="84" t="s">
        <v>32</v>
      </c>
      <c r="B35" s="91">
        <v>1718971.28</v>
      </c>
      <c r="C35" s="91"/>
      <c r="D35" s="91">
        <v>1640082</v>
      </c>
      <c r="E35" s="91"/>
      <c r="F35" s="91"/>
      <c r="G35" s="91"/>
      <c r="H35" s="91"/>
      <c r="I35" s="91"/>
      <c r="J35" s="91">
        <v>1514281.44</v>
      </c>
      <c r="K35" s="85"/>
      <c r="L35" s="85"/>
      <c r="M35" s="91"/>
      <c r="N35" s="91"/>
      <c r="O35" s="109"/>
      <c r="P35" s="87"/>
      <c r="Q35" s="109"/>
      <c r="R35" s="109"/>
      <c r="T35" s="123"/>
    </row>
    <row r="36" spans="1:20" x14ac:dyDescent="0.25">
      <c r="A36" s="84" t="s">
        <v>33</v>
      </c>
      <c r="B36" s="91">
        <v>-621937.04</v>
      </c>
      <c r="C36" s="91"/>
      <c r="D36" s="91">
        <v>-625539</v>
      </c>
      <c r="E36" s="91"/>
      <c r="F36" s="91"/>
      <c r="G36" s="91"/>
      <c r="H36" s="91"/>
      <c r="I36" s="91"/>
      <c r="J36" s="91">
        <v>-574569.68999999994</v>
      </c>
      <c r="K36" s="85"/>
      <c r="L36" s="85"/>
      <c r="M36" s="91"/>
      <c r="N36" s="91"/>
      <c r="O36" s="109"/>
      <c r="P36" s="87"/>
      <c r="Q36" s="109"/>
      <c r="R36" s="109"/>
    </row>
    <row r="37" spans="1:20" x14ac:dyDescent="0.25">
      <c r="A37" s="84" t="s">
        <v>69</v>
      </c>
      <c r="B37" s="91">
        <v>-8.64</v>
      </c>
      <c r="C37" s="91"/>
      <c r="D37" s="91">
        <v>0</v>
      </c>
      <c r="E37" s="91"/>
      <c r="F37" s="91"/>
      <c r="G37" s="91"/>
      <c r="H37" s="91"/>
      <c r="I37" s="91"/>
      <c r="J37" s="91">
        <v>-926.2</v>
      </c>
      <c r="K37" s="85"/>
      <c r="L37" s="85"/>
      <c r="M37" s="91"/>
      <c r="N37" s="91"/>
      <c r="O37" s="109"/>
      <c r="P37" s="87"/>
      <c r="Q37" s="109"/>
      <c r="R37" s="109"/>
    </row>
    <row r="38" spans="1:20" x14ac:dyDescent="0.25">
      <c r="A38" s="84" t="s">
        <v>70</v>
      </c>
      <c r="B38" s="91">
        <v>-165.93</v>
      </c>
      <c r="C38" s="91"/>
      <c r="D38" s="91">
        <v>0</v>
      </c>
      <c r="E38" s="91"/>
      <c r="F38" s="91"/>
      <c r="G38" s="91"/>
      <c r="H38" s="91"/>
      <c r="I38" s="91"/>
      <c r="J38" s="91">
        <v>-136188.96</v>
      </c>
      <c r="K38" s="85"/>
      <c r="L38" s="85"/>
      <c r="M38" s="91"/>
      <c r="N38" s="91"/>
      <c r="O38" s="109"/>
      <c r="P38" s="87"/>
      <c r="Q38" s="109"/>
      <c r="R38" s="109"/>
    </row>
    <row r="39" spans="1:20" x14ac:dyDescent="0.25">
      <c r="A39" s="84" t="s">
        <v>34</v>
      </c>
      <c r="B39" s="91">
        <v>6393247.7000000002</v>
      </c>
      <c r="C39" s="91"/>
      <c r="D39" s="91">
        <v>4971328</v>
      </c>
      <c r="E39" s="91"/>
      <c r="F39" s="91"/>
      <c r="G39" s="91"/>
      <c r="H39" s="91"/>
      <c r="I39" s="91"/>
      <c r="J39" s="91">
        <v>5079497.41</v>
      </c>
      <c r="K39" s="85"/>
      <c r="L39" s="85"/>
      <c r="M39" s="91"/>
      <c r="N39" s="91"/>
      <c r="O39" s="109"/>
      <c r="P39" s="87"/>
      <c r="Q39" s="109"/>
      <c r="R39" s="109"/>
    </row>
    <row r="40" spans="1:20" x14ac:dyDescent="0.25">
      <c r="A40" s="84" t="s">
        <v>35</v>
      </c>
      <c r="B40" s="91">
        <v>2420877.79</v>
      </c>
      <c r="C40" s="91"/>
      <c r="D40" s="91">
        <v>0</v>
      </c>
      <c r="E40" s="91"/>
      <c r="F40" s="91"/>
      <c r="G40" s="91"/>
      <c r="H40" s="91"/>
      <c r="I40" s="91"/>
      <c r="J40" s="91">
        <v>2153587.1</v>
      </c>
      <c r="K40" s="85"/>
      <c r="L40" s="85"/>
      <c r="M40" s="91"/>
      <c r="N40" s="91"/>
      <c r="O40" s="109"/>
      <c r="P40" s="87"/>
      <c r="Q40" s="109"/>
      <c r="R40" s="109"/>
    </row>
    <row r="41" spans="1:20" x14ac:dyDescent="0.25">
      <c r="A41" s="84" t="s">
        <v>36</v>
      </c>
      <c r="B41" s="91">
        <v>16252316.470000001</v>
      </c>
      <c r="C41" s="91"/>
      <c r="D41" s="91">
        <v>0</v>
      </c>
      <c r="E41" s="91"/>
      <c r="F41" s="91"/>
      <c r="G41" s="91"/>
      <c r="H41" s="91"/>
      <c r="I41" s="91"/>
      <c r="J41" s="91">
        <v>11816876.85</v>
      </c>
      <c r="K41" s="85"/>
      <c r="L41" s="85"/>
      <c r="M41" s="91"/>
      <c r="N41" s="91"/>
      <c r="O41" s="109"/>
      <c r="P41" s="87"/>
      <c r="Q41" s="109"/>
      <c r="R41" s="109"/>
    </row>
    <row r="42" spans="1:20" x14ac:dyDescent="0.25">
      <c r="A42" s="124"/>
      <c r="B42" s="85"/>
      <c r="C42" s="125"/>
      <c r="D42" s="85"/>
      <c r="E42" s="126"/>
      <c r="F42" s="85"/>
      <c r="G42" s="127"/>
      <c r="H42" s="127"/>
      <c r="I42" s="127"/>
      <c r="J42" s="85"/>
      <c r="K42" s="126"/>
      <c r="L42" s="126"/>
      <c r="M42" s="127"/>
      <c r="N42" s="127"/>
      <c r="O42" s="64"/>
      <c r="P42" s="64"/>
      <c r="Q42" s="64"/>
      <c r="R42" s="64"/>
    </row>
    <row r="43" spans="1:20" ht="12.75" customHeight="1" x14ac:dyDescent="0.25">
      <c r="A43" s="71"/>
      <c r="B43" s="126"/>
      <c r="C43" s="126"/>
      <c r="D43" s="126"/>
      <c r="E43" s="126"/>
      <c r="F43" s="128" t="s">
        <v>4</v>
      </c>
      <c r="G43" s="67"/>
      <c r="H43" s="67"/>
      <c r="I43" s="66"/>
      <c r="J43" s="126"/>
      <c r="K43" s="126"/>
      <c r="L43" s="128" t="s">
        <v>74</v>
      </c>
      <c r="M43" s="67"/>
      <c r="N43" s="67"/>
      <c r="O43" s="66"/>
      <c r="P43" s="66"/>
      <c r="Q43" s="64"/>
      <c r="R43" s="64"/>
    </row>
    <row r="44" spans="1:20" x14ac:dyDescent="0.25">
      <c r="A44" s="66"/>
      <c r="B44" s="129" t="s">
        <v>7</v>
      </c>
      <c r="C44" s="126"/>
      <c r="D44" s="129"/>
      <c r="E44" s="130"/>
      <c r="F44" s="129"/>
      <c r="G44" s="64"/>
      <c r="H44" s="64"/>
      <c r="I44" s="66"/>
      <c r="J44" s="129" t="s">
        <v>7</v>
      </c>
      <c r="K44" s="126"/>
      <c r="L44" s="126"/>
      <c r="M44" s="64"/>
      <c r="N44" s="64"/>
      <c r="O44" s="131"/>
      <c r="P44" s="66"/>
      <c r="Q44" s="64"/>
      <c r="R44" s="64"/>
    </row>
    <row r="45" spans="1:20" x14ac:dyDescent="0.25">
      <c r="A45" s="75" t="s">
        <v>71</v>
      </c>
      <c r="B45" s="76">
        <v>2017</v>
      </c>
      <c r="C45" s="126"/>
      <c r="D45" s="132" t="s">
        <v>49</v>
      </c>
      <c r="E45" s="126"/>
      <c r="F45" s="132" t="s">
        <v>10</v>
      </c>
      <c r="G45" s="66"/>
      <c r="H45" s="78" t="s">
        <v>11</v>
      </c>
      <c r="I45" s="66"/>
      <c r="J45" s="76">
        <v>2016</v>
      </c>
      <c r="K45" s="127"/>
      <c r="L45" s="133" t="s">
        <v>10</v>
      </c>
      <c r="M45" s="66"/>
      <c r="N45" s="78" t="s">
        <v>11</v>
      </c>
      <c r="O45" s="72"/>
      <c r="P45" s="66"/>
      <c r="Q45" s="64"/>
      <c r="R45" s="64"/>
    </row>
    <row r="46" spans="1:20" ht="6" customHeight="1" x14ac:dyDescent="0.25">
      <c r="A46" s="80"/>
      <c r="B46" s="134"/>
      <c r="C46" s="122"/>
      <c r="D46" s="134"/>
      <c r="E46" s="122"/>
      <c r="F46" s="134"/>
      <c r="G46" s="121"/>
      <c r="H46" s="135"/>
      <c r="I46" s="121"/>
      <c r="J46" s="135"/>
      <c r="K46" s="121"/>
      <c r="L46" s="135"/>
      <c r="M46" s="121"/>
      <c r="N46" s="135"/>
      <c r="O46" s="81"/>
      <c r="P46" s="80"/>
      <c r="Q46" s="83"/>
      <c r="R46" s="83"/>
    </row>
    <row r="47" spans="1:20" ht="12.75" customHeight="1" x14ac:dyDescent="0.25">
      <c r="A47" s="84" t="s">
        <v>50</v>
      </c>
      <c r="B47" s="136">
        <v>1047302266.77</v>
      </c>
      <c r="C47" s="136"/>
      <c r="D47" s="136">
        <v>1043085000</v>
      </c>
      <c r="E47" s="136"/>
      <c r="F47" s="136">
        <f>B47-D47</f>
        <v>4217266.7699999809</v>
      </c>
      <c r="G47" s="102"/>
      <c r="H47" s="108">
        <f>IF(D47=0,"n/a",IF(AND(F47/D47&lt;1,F47/D47&gt;-1),F47/D47,"n/a"))</f>
        <v>4.0430710536533271E-3</v>
      </c>
      <c r="I47" s="102"/>
      <c r="J47" s="136">
        <v>958303179.04999995</v>
      </c>
      <c r="K47" s="136"/>
      <c r="L47" s="136">
        <f>+B47-J47</f>
        <v>88999087.720000029</v>
      </c>
      <c r="M47" s="102"/>
      <c r="N47" s="108">
        <f>IF(J47=0,"n/a",IF(AND(L47/J47&lt;1,L47/J47&gt;-1),L47/J47,"n/a"))</f>
        <v>9.2871535507403818E-2</v>
      </c>
      <c r="O47" s="137"/>
      <c r="P47" s="80"/>
      <c r="Q47" s="83"/>
      <c r="R47" s="83"/>
    </row>
    <row r="48" spans="1:20" x14ac:dyDescent="0.25">
      <c r="A48" s="84" t="s">
        <v>51</v>
      </c>
      <c r="B48" s="136">
        <v>779450550.18499994</v>
      </c>
      <c r="C48" s="136"/>
      <c r="D48" s="136">
        <v>805280000</v>
      </c>
      <c r="E48" s="136"/>
      <c r="F48" s="136">
        <f>B48-D48</f>
        <v>-25829449.815000057</v>
      </c>
      <c r="G48" s="102"/>
      <c r="H48" s="108">
        <f>IF(D48=0,"n/a",IF(AND(F48/D48&lt;1,F48/D48&gt;-1),F48/D48,"n/a"))</f>
        <v>-3.2075116499851057E-2</v>
      </c>
      <c r="I48" s="102"/>
      <c r="J48" s="136">
        <v>734350930.745</v>
      </c>
      <c r="K48" s="136"/>
      <c r="L48" s="136">
        <f>+B48-J48</f>
        <v>45099619.439999938</v>
      </c>
      <c r="M48" s="102"/>
      <c r="N48" s="108">
        <f>IF(J48=0,"n/a",IF(AND(L48/J48&lt;1,L48/J48&gt;-1),L48/J48,"n/a"))</f>
        <v>6.141426061004146E-2</v>
      </c>
      <c r="O48" s="137"/>
      <c r="P48" s="80"/>
      <c r="Q48" s="83"/>
      <c r="R48" s="83"/>
    </row>
    <row r="49" spans="1:18" ht="12.75" customHeight="1" x14ac:dyDescent="0.25">
      <c r="A49" s="84" t="s">
        <v>52</v>
      </c>
      <c r="B49" s="136">
        <v>106804137.906</v>
      </c>
      <c r="C49" s="136"/>
      <c r="D49" s="136">
        <v>109524000</v>
      </c>
      <c r="E49" s="136"/>
      <c r="F49" s="136">
        <f>B49-D49</f>
        <v>-2719862.0939999968</v>
      </c>
      <c r="G49" s="102"/>
      <c r="H49" s="108">
        <f>IF(D49=0,"n/a",IF(AND(F49/D49&lt;1,F49/D49&gt;-1),F49/D49,"n/a"))</f>
        <v>-2.4833480278295138E-2</v>
      </c>
      <c r="I49" s="102"/>
      <c r="J49" s="136">
        <v>93594859.297000006</v>
      </c>
      <c r="K49" s="136"/>
      <c r="L49" s="136">
        <f>+B49-J49</f>
        <v>13209278.608999997</v>
      </c>
      <c r="M49" s="102"/>
      <c r="N49" s="108">
        <f>IF(J49=0,"n/a",IF(AND(L49/J49&lt;1,L49/J49&gt;-1),L49/J49,"n/a"))</f>
        <v>0.14113252274981938</v>
      </c>
      <c r="O49" s="137"/>
      <c r="P49" s="80"/>
      <c r="Q49" s="83"/>
      <c r="R49" s="83"/>
    </row>
    <row r="50" spans="1:18" x14ac:dyDescent="0.25">
      <c r="A50" s="84" t="s">
        <v>53</v>
      </c>
      <c r="B50" s="136">
        <v>6104185.5379999997</v>
      </c>
      <c r="C50" s="136"/>
      <c r="D50" s="136">
        <v>6936000</v>
      </c>
      <c r="E50" s="136"/>
      <c r="F50" s="136">
        <f>B50-D50</f>
        <v>-831814.46200000029</v>
      </c>
      <c r="G50" s="102"/>
      <c r="H50" s="108">
        <f>IF(D50=0,"n/a",IF(AND(F50/D50&lt;1,F50/D50&gt;-1),F50/D50,"n/a"))</f>
        <v>-0.11992711389850062</v>
      </c>
      <c r="I50" s="102"/>
      <c r="J50" s="136">
        <v>5356866.6720000003</v>
      </c>
      <c r="K50" s="136"/>
      <c r="L50" s="136">
        <f>+B50-J50</f>
        <v>747318.86599999946</v>
      </c>
      <c r="M50" s="102"/>
      <c r="N50" s="108">
        <f>IF(J50=0,"n/a",IF(AND(L50/J50&lt;1,L50/J50&gt;-1),L50/J50,"n/a"))</f>
        <v>0.13950671386058336</v>
      </c>
      <c r="O50" s="137"/>
      <c r="P50" s="138"/>
      <c r="Q50" s="83"/>
      <c r="R50" s="83"/>
    </row>
    <row r="51" spans="1:18" x14ac:dyDescent="0.25">
      <c r="A51" s="84" t="s">
        <v>54</v>
      </c>
      <c r="B51" s="136">
        <v>890624.54200000002</v>
      </c>
      <c r="C51" s="139"/>
      <c r="D51" s="136">
        <v>-16869000</v>
      </c>
      <c r="E51" s="139"/>
      <c r="F51" s="136">
        <f>B51-D51</f>
        <v>17759624.541999999</v>
      </c>
      <c r="G51" s="140"/>
      <c r="H51" s="108" t="str">
        <f>IF(D51=0,"n/a",IF(AND(F51/D51&lt;1,F51/D51&gt;-1),F51/D51,"n/a"))</f>
        <v>n/a</v>
      </c>
      <c r="I51" s="140"/>
      <c r="J51" s="136">
        <v>757940</v>
      </c>
      <c r="K51" s="139"/>
      <c r="L51" s="136">
        <f>+B51-J51</f>
        <v>132684.54200000002</v>
      </c>
      <c r="M51" s="140"/>
      <c r="N51" s="108">
        <f>IF(J51=0,"n/a",IF(AND(L51/J51&lt;1,L51/J51&gt;-1),L51/J51,"n/a"))</f>
        <v>0.1750594268675621</v>
      </c>
      <c r="O51" s="137"/>
      <c r="P51" s="80"/>
      <c r="Q51" s="83"/>
      <c r="R51" s="83"/>
    </row>
    <row r="52" spans="1:18" ht="6" customHeight="1" x14ac:dyDescent="0.25">
      <c r="A52" s="80"/>
      <c r="B52" s="141"/>
      <c r="C52" s="142"/>
      <c r="D52" s="141"/>
      <c r="E52" s="142"/>
      <c r="F52" s="141"/>
      <c r="G52" s="143"/>
      <c r="H52" s="144"/>
      <c r="I52" s="143"/>
      <c r="J52" s="141"/>
      <c r="K52" s="142"/>
      <c r="L52" s="141"/>
      <c r="M52" s="143"/>
      <c r="N52" s="144"/>
      <c r="O52" s="64"/>
      <c r="P52" s="64"/>
      <c r="Q52" s="64"/>
      <c r="R52" s="64"/>
    </row>
    <row r="53" spans="1:18" ht="12.75" customHeight="1" x14ac:dyDescent="0.25">
      <c r="A53" s="100" t="s">
        <v>56</v>
      </c>
      <c r="B53" s="145">
        <f>SUM(B47:B52)</f>
        <v>1940551764.941</v>
      </c>
      <c r="C53" s="136"/>
      <c r="D53" s="145">
        <f>SUM(D47:D52)</f>
        <v>1947956000</v>
      </c>
      <c r="E53" s="136"/>
      <c r="F53" s="145">
        <f>SUM(F47:F52)</f>
        <v>-7404235.0590000749</v>
      </c>
      <c r="G53" s="102"/>
      <c r="H53" s="28">
        <f>IF(D53=0,"n/a",IF(AND(F53/D53&lt;1,F53/D53&gt;-1),F53/D53,"n/a"))</f>
        <v>-3.8010278769130693E-3</v>
      </c>
      <c r="I53" s="102"/>
      <c r="J53" s="145">
        <f>SUM(J47:J52)</f>
        <v>1792363775.7639999</v>
      </c>
      <c r="K53" s="136"/>
      <c r="L53" s="145">
        <f>SUM(L47:L52)</f>
        <v>148187989.17699996</v>
      </c>
      <c r="M53" s="102"/>
      <c r="N53" s="28">
        <f>IF(J53=0,"n/a",IF(AND(L53/J53&lt;1,L53/J53&gt;-1),L53/J53,"n/a"))</f>
        <v>8.2677406886241284E-2</v>
      </c>
      <c r="O53" s="137"/>
      <c r="P53" s="80"/>
      <c r="Q53" s="83"/>
      <c r="R53" s="83"/>
    </row>
    <row r="54" spans="1:18" ht="12.75" customHeight="1" x14ac:dyDescent="0.25">
      <c r="A54" s="84" t="s">
        <v>57</v>
      </c>
      <c r="B54" s="136">
        <v>180290339.898</v>
      </c>
      <c r="C54" s="139"/>
      <c r="D54" s="136">
        <v>168611000</v>
      </c>
      <c r="E54" s="139"/>
      <c r="F54" s="136">
        <f>B54-D54</f>
        <v>11679339.898000002</v>
      </c>
      <c r="G54" s="140"/>
      <c r="H54" s="108">
        <f>IF(D54=0,"n/a",IF(AND(F54/D54&lt;1,F54/D54&gt;-1),F54/D54,"n/a"))</f>
        <v>6.9267959373943588E-2</v>
      </c>
      <c r="I54" s="140"/>
      <c r="J54" s="136">
        <v>187804403.692</v>
      </c>
      <c r="K54" s="139"/>
      <c r="L54" s="136">
        <f>+B54-J54</f>
        <v>-7514063.7939999998</v>
      </c>
      <c r="M54" s="140"/>
      <c r="N54" s="108">
        <f>IF(J54=0,"n/a",IF(AND(L54/J54&lt;1,L54/J54&gt;-1),L54/J54,"n/a"))</f>
        <v>-4.0010051129168916E-2</v>
      </c>
      <c r="O54" s="137"/>
      <c r="P54" s="80"/>
      <c r="Q54" s="83"/>
      <c r="R54" s="83"/>
    </row>
    <row r="55" spans="1:18" x14ac:dyDescent="0.25">
      <c r="A55" s="84" t="s">
        <v>58</v>
      </c>
      <c r="B55" s="136">
        <v>142557974</v>
      </c>
      <c r="C55" s="139"/>
      <c r="D55" s="136">
        <v>0</v>
      </c>
      <c r="E55" s="139"/>
      <c r="F55" s="136">
        <f>B55-D55</f>
        <v>142557974</v>
      </c>
      <c r="G55" s="140"/>
      <c r="H55" s="108" t="str">
        <f>IF(D55=0,"n/a",IF(AND(F55/D55&lt;1,F55/D55&gt;-1),F55/D55,"n/a"))</f>
        <v>n/a</v>
      </c>
      <c r="I55" s="140"/>
      <c r="J55" s="136">
        <v>209087000</v>
      </c>
      <c r="K55" s="139"/>
      <c r="L55" s="136">
        <f>+B55-J55</f>
        <v>-66529026</v>
      </c>
      <c r="M55" s="140"/>
      <c r="N55" s="108">
        <f>IF(J55=0,"n/a",IF(AND(L55/J55&lt;1,L55/J55&gt;-1),L55/J55,"n/a"))</f>
        <v>-0.31818824699766124</v>
      </c>
      <c r="O55" s="137"/>
      <c r="P55" s="80"/>
      <c r="Q55" s="83"/>
      <c r="R55" s="83"/>
    </row>
    <row r="56" spans="1:18" ht="6" customHeight="1" x14ac:dyDescent="0.25">
      <c r="A56" s="64"/>
      <c r="B56" s="146"/>
      <c r="C56" s="136"/>
      <c r="D56" s="146"/>
      <c r="E56" s="136"/>
      <c r="F56" s="146"/>
      <c r="G56" s="102"/>
      <c r="H56" s="147"/>
      <c r="I56" s="102"/>
      <c r="J56" s="146"/>
      <c r="K56" s="136"/>
      <c r="L56" s="146"/>
      <c r="M56" s="102"/>
      <c r="N56" s="147"/>
      <c r="O56" s="64"/>
      <c r="P56" s="64"/>
      <c r="Q56" s="64"/>
      <c r="R56" s="64"/>
    </row>
    <row r="57" spans="1:18" ht="13.8" thickBot="1" x14ac:dyDescent="0.3">
      <c r="A57" s="100" t="s">
        <v>72</v>
      </c>
      <c r="B57" s="148">
        <f>SUM(B53:B55)</f>
        <v>2263400078.8389997</v>
      </c>
      <c r="C57" s="136"/>
      <c r="D57" s="148">
        <f>SUM(D53:D55)</f>
        <v>2116567000</v>
      </c>
      <c r="E57" s="136"/>
      <c r="F57" s="148">
        <f>SUM(F53:F55)</f>
        <v>146833078.83899993</v>
      </c>
      <c r="G57" s="102"/>
      <c r="H57" s="43">
        <f>IF(D57=0,"n/a",IF(AND(F57/D57&lt;1,F57/D57&gt;-1),F57/D57,"n/a"))</f>
        <v>6.9373225056896345E-2</v>
      </c>
      <c r="I57" s="102"/>
      <c r="J57" s="148">
        <f>SUM(J53:J55)</f>
        <v>2189255179.4559999</v>
      </c>
      <c r="K57" s="136"/>
      <c r="L57" s="148">
        <f>SUM(L53:L55)</f>
        <v>74144899.382999957</v>
      </c>
      <c r="M57" s="102"/>
      <c r="N57" s="43">
        <f>IF(J57=0,"n/a",IF(AND(L57/J57&lt;1,L57/J57&gt;-1),L57/J57,"n/a"))</f>
        <v>3.3867636846895095E-2</v>
      </c>
      <c r="O57" s="137"/>
      <c r="P57" s="83"/>
      <c r="Q57" s="83"/>
      <c r="R57" s="83"/>
    </row>
    <row r="58" spans="1:18" ht="12.75" customHeight="1" thickTop="1" x14ac:dyDescent="0.25">
      <c r="A58" s="66"/>
      <c r="B58" s="149"/>
      <c r="C58" s="150"/>
      <c r="D58" s="149"/>
      <c r="E58" s="150"/>
      <c r="F58" s="149"/>
      <c r="G58" s="151"/>
      <c r="H58" s="149"/>
      <c r="I58" s="150"/>
      <c r="J58" s="149"/>
      <c r="K58" s="150"/>
      <c r="L58" s="149"/>
      <c r="M58" s="150"/>
      <c r="N58" s="149"/>
      <c r="O58" s="131"/>
      <c r="P58" s="64"/>
      <c r="Q58" s="64"/>
      <c r="R58" s="64"/>
    </row>
    <row r="59" spans="1:18" x14ac:dyDescent="0.2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</row>
    <row r="60" spans="1:18" x14ac:dyDescent="0.25">
      <c r="A60" s="54" t="s">
        <v>44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</row>
  </sheetData>
  <mergeCells count="2">
    <mergeCell ref="A59:R59"/>
    <mergeCell ref="A60:R60"/>
  </mergeCells>
  <printOptions horizontalCentered="1"/>
  <pageMargins left="0.25" right="0.25" top="0.25" bottom="0.39" header="0" footer="0"/>
  <pageSetup scale="80" orientation="landscape" r:id="rId1"/>
  <headerFooter alignWithMargins="0">
    <oddFooter>&amp;C4a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zoomScaleNormal="100" workbookViewId="0">
      <pane ySplit="9" topLeftCell="A10" activePane="bottomLeft" state="frozen"/>
      <selection activeCell="F24" sqref="F24"/>
      <selection pane="bottomLeft" activeCell="Y41" sqref="Y41"/>
    </sheetView>
  </sheetViews>
  <sheetFormatPr defaultColWidth="9.109375" defaultRowHeight="13.2" x14ac:dyDescent="0.25"/>
  <cols>
    <col min="1" max="1" width="41.88671875" style="57" customWidth="1"/>
    <col min="2" max="2" width="18.109375" style="57" bestFit="1" customWidth="1"/>
    <col min="3" max="3" width="0.6640625" style="57" customWidth="1"/>
    <col min="4" max="4" width="17.109375" style="57" hidden="1" customWidth="1"/>
    <col min="5" max="5" width="0.6640625" style="57" hidden="1" customWidth="1"/>
    <col min="6" max="6" width="16.109375" style="57" hidden="1" customWidth="1"/>
    <col min="7" max="7" width="0.6640625" style="57" hidden="1" customWidth="1"/>
    <col min="8" max="8" width="7.6640625" style="57" hidden="1" customWidth="1"/>
    <col min="9" max="9" width="0.6640625" style="57" hidden="1" customWidth="1"/>
    <col min="10" max="10" width="18.109375" style="57" bestFit="1" customWidth="1"/>
    <col min="11" max="11" width="0.6640625" style="57" customWidth="1"/>
    <col min="12" max="12" width="16.33203125" style="57" bestFit="1" customWidth="1"/>
    <col min="13" max="13" width="0.6640625" style="57" customWidth="1"/>
    <col min="14" max="14" width="7.6640625" style="57" bestFit="1" customWidth="1"/>
    <col min="15" max="15" width="0.6640625" style="57" customWidth="1"/>
    <col min="16" max="16" width="7.6640625" style="57" customWidth="1"/>
    <col min="17" max="17" width="9.109375" style="57" hidden="1" customWidth="1"/>
    <col min="18" max="18" width="7.88671875" style="57" customWidth="1"/>
    <col min="19" max="16384" width="9.109375" style="57"/>
  </cols>
  <sheetData>
    <row r="1" spans="1:18" ht="13.8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18" ht="13.8" x14ac:dyDescent="0.25">
      <c r="A2" s="56" t="s">
        <v>46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8" ht="13.8" x14ac:dyDescent="0.25">
      <c r="A3" s="56" t="s">
        <v>75</v>
      </c>
      <c r="B3" s="56"/>
      <c r="C3" s="56"/>
      <c r="D3" s="56"/>
      <c r="E3" s="56"/>
      <c r="F3" s="56"/>
      <c r="G3" s="58"/>
      <c r="H3" s="56"/>
      <c r="I3" s="56"/>
      <c r="J3" s="56"/>
      <c r="K3" s="56"/>
      <c r="L3" s="56"/>
      <c r="M3" s="56"/>
      <c r="N3" s="56"/>
      <c r="O3" s="56"/>
      <c r="P3" s="59"/>
      <c r="Q3" s="56"/>
      <c r="R3" s="56"/>
    </row>
    <row r="4" spans="1:18" x14ac:dyDescent="0.25">
      <c r="A4" s="60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1:18" x14ac:dyDescent="0.25">
      <c r="A5" s="62" t="s">
        <v>3</v>
      </c>
      <c r="B5" s="63"/>
      <c r="C5" s="63"/>
      <c r="D5" s="63"/>
      <c r="E5" s="63"/>
      <c r="F5" s="64"/>
      <c r="G5" s="64"/>
      <c r="H5" s="64"/>
      <c r="I5" s="64"/>
      <c r="J5" s="64"/>
      <c r="K5" s="63"/>
      <c r="L5" s="63"/>
      <c r="M5" s="63"/>
      <c r="N5" s="63"/>
      <c r="O5" s="63"/>
      <c r="P5" s="63"/>
      <c r="Q5" s="63"/>
      <c r="R5" s="63"/>
    </row>
    <row r="6" spans="1:18" x14ac:dyDescent="0.25">
      <c r="A6" s="65" t="s">
        <v>3</v>
      </c>
      <c r="B6" s="66"/>
      <c r="C6" s="66"/>
      <c r="D6" s="66"/>
      <c r="E6" s="66"/>
      <c r="F6" s="67" t="s">
        <v>4</v>
      </c>
      <c r="G6" s="67"/>
      <c r="H6" s="67"/>
      <c r="I6" s="66"/>
      <c r="J6" s="66"/>
      <c r="K6" s="64"/>
      <c r="L6" s="67" t="s">
        <v>74</v>
      </c>
      <c r="M6" s="67"/>
      <c r="N6" s="67"/>
      <c r="O6" s="68"/>
      <c r="P6" s="69" t="s">
        <v>47</v>
      </c>
      <c r="Q6" s="70"/>
      <c r="R6" s="70"/>
    </row>
    <row r="7" spans="1:18" x14ac:dyDescent="0.25">
      <c r="A7" s="71"/>
      <c r="B7" s="72" t="s">
        <v>7</v>
      </c>
      <c r="C7" s="66"/>
      <c r="D7" s="73"/>
      <c r="E7" s="71"/>
      <c r="F7" s="64"/>
      <c r="G7" s="64"/>
      <c r="H7" s="64"/>
      <c r="I7" s="66"/>
      <c r="J7" s="72" t="s">
        <v>7</v>
      </c>
      <c r="K7" s="64"/>
      <c r="L7" s="64"/>
      <c r="M7" s="64"/>
      <c r="N7" s="64"/>
      <c r="O7" s="64"/>
      <c r="P7" s="64"/>
      <c r="Q7" s="74"/>
      <c r="R7" s="64"/>
    </row>
    <row r="8" spans="1:18" ht="13.2" hidden="1" customHeight="1" x14ac:dyDescent="0.25">
      <c r="A8" s="71"/>
      <c r="B8" s="71"/>
      <c r="C8" s="66"/>
      <c r="D8" s="71"/>
      <c r="E8" s="71"/>
      <c r="F8" s="79"/>
      <c r="G8" s="152"/>
      <c r="H8" s="64"/>
      <c r="I8" s="66"/>
      <c r="J8" s="71"/>
      <c r="K8" s="153"/>
      <c r="L8" s="152"/>
      <c r="M8" s="68"/>
      <c r="N8" s="153"/>
      <c r="O8" s="68"/>
      <c r="P8" s="152"/>
      <c r="Q8" s="154"/>
      <c r="R8" s="153"/>
    </row>
    <row r="9" spans="1:18" ht="12.75" customHeight="1" x14ac:dyDescent="0.25">
      <c r="A9" s="75" t="s">
        <v>48</v>
      </c>
      <c r="B9" s="76">
        <v>2017</v>
      </c>
      <c r="C9" s="66"/>
      <c r="D9" s="77" t="s">
        <v>9</v>
      </c>
      <c r="E9" s="66"/>
      <c r="F9" s="77" t="s">
        <v>10</v>
      </c>
      <c r="G9" s="66"/>
      <c r="H9" s="78" t="s">
        <v>11</v>
      </c>
      <c r="I9" s="66"/>
      <c r="J9" s="76">
        <v>2016</v>
      </c>
      <c r="K9" s="64"/>
      <c r="L9" s="77" t="s">
        <v>10</v>
      </c>
      <c r="M9" s="66"/>
      <c r="N9" s="78" t="s">
        <v>11</v>
      </c>
      <c r="O9" s="79"/>
      <c r="P9" s="76">
        <v>2017</v>
      </c>
      <c r="Q9" s="77" t="s">
        <v>9</v>
      </c>
      <c r="R9" s="76">
        <v>2016</v>
      </c>
    </row>
    <row r="10" spans="1:18" ht="6.6" customHeight="1" x14ac:dyDescent="0.25">
      <c r="A10" s="80"/>
      <c r="B10" s="81"/>
      <c r="C10" s="80"/>
      <c r="D10" s="81"/>
      <c r="E10" s="80"/>
      <c r="F10" s="81"/>
      <c r="G10" s="80"/>
      <c r="H10" s="82"/>
      <c r="I10" s="80"/>
      <c r="J10" s="81"/>
      <c r="K10" s="83"/>
      <c r="L10" s="81"/>
      <c r="M10" s="80"/>
      <c r="N10" s="82"/>
      <c r="O10" s="81"/>
      <c r="P10" s="81"/>
      <c r="Q10" s="81"/>
      <c r="R10" s="81"/>
    </row>
    <row r="11" spans="1:18" x14ac:dyDescent="0.25">
      <c r="A11" s="84" t="s">
        <v>50</v>
      </c>
      <c r="B11" s="85">
        <v>1178862177.5899999</v>
      </c>
      <c r="C11" s="85"/>
      <c r="D11" s="85">
        <v>919824000</v>
      </c>
      <c r="E11" s="85"/>
      <c r="F11" s="85">
        <f>B11-D11</f>
        <v>259038177.58999991</v>
      </c>
      <c r="G11" s="85"/>
      <c r="H11" s="85">
        <f>IF(D11=0,"n/a",IF(AND(F11/D11&lt;1,F11/D11&gt;-1),F11/D11,"n/a"))</f>
        <v>0.28161711108864296</v>
      </c>
      <c r="I11" s="85"/>
      <c r="J11" s="85">
        <v>1119922447.8499999</v>
      </c>
      <c r="K11" s="85"/>
      <c r="L11" s="85">
        <f>B11-J11</f>
        <v>58939729.74000001</v>
      </c>
      <c r="M11" s="87"/>
      <c r="N11" s="22">
        <f>IF(J11=0,"n/a",IF(AND(L11/J11&lt;1,L11/J11&gt;-1),L11/J11,"n/a"))</f>
        <v>5.2628402844456849E-2</v>
      </c>
      <c r="O11" s="88"/>
      <c r="P11" s="23">
        <f>IF(B48=0,"n/a",B11/B48)</f>
        <v>0.11112009043484512</v>
      </c>
      <c r="Q11" s="89" t="str">
        <f>IF(D48=0,"n/a",D11/D48)</f>
        <v>n/a</v>
      </c>
      <c r="R11" s="89">
        <f>IF(J48=0,"n/a",J11/J48)</f>
        <v>0.10788229257142226</v>
      </c>
    </row>
    <row r="12" spans="1:18" x14ac:dyDescent="0.25">
      <c r="A12" s="84" t="s">
        <v>51</v>
      </c>
      <c r="B12" s="91">
        <v>878663074.79999995</v>
      </c>
      <c r="C12" s="91"/>
      <c r="D12" s="91">
        <v>123063000</v>
      </c>
      <c r="E12" s="91"/>
      <c r="F12" s="91">
        <f>B12-D12</f>
        <v>755600074.79999995</v>
      </c>
      <c r="G12" s="91"/>
      <c r="H12" s="91" t="str">
        <f>IF(D12=0,"n/a",IF(AND(F12/D12&lt;1,F12/D12&gt;-1),F12/D12,"n/a"))</f>
        <v>n/a</v>
      </c>
      <c r="I12" s="91"/>
      <c r="J12" s="91">
        <v>877222508.27999997</v>
      </c>
      <c r="K12" s="91"/>
      <c r="L12" s="91">
        <f>B12-J12</f>
        <v>1440566.5199999809</v>
      </c>
      <c r="M12" s="91"/>
      <c r="N12" s="22">
        <f>IF(J12=0,"n/a",IF(AND(L12/J12&lt;1,L12/J12&gt;-1),L12/J12,"n/a"))</f>
        <v>1.6421905575867504E-3</v>
      </c>
      <c r="O12" s="88"/>
      <c r="P12" s="92">
        <f>IF(B49=0,"n/a",B12/B49)</f>
        <v>9.7712086463140002E-2</v>
      </c>
      <c r="Q12" s="93">
        <f>IF(D49=0,"n/a",D12/D49)</f>
        <v>1.1412854923855411E-2</v>
      </c>
      <c r="R12" s="93">
        <f>IF(J49=0,"n/a",J12/J49)</f>
        <v>9.7228106216042276E-2</v>
      </c>
    </row>
    <row r="13" spans="1:18" x14ac:dyDescent="0.25">
      <c r="A13" s="84" t="s">
        <v>52</v>
      </c>
      <c r="B13" s="91">
        <v>113503602.48</v>
      </c>
      <c r="C13" s="91"/>
      <c r="D13" s="91">
        <v>16876000</v>
      </c>
      <c r="E13" s="91"/>
      <c r="F13" s="91">
        <f>B13-D13</f>
        <v>96627602.480000004</v>
      </c>
      <c r="G13" s="91"/>
      <c r="H13" s="91" t="str">
        <f>IF(D13=0,"n/a",IF(AND(F13/D13&lt;1,F13/D13&gt;-1),F13/D13,"n/a"))</f>
        <v>n/a</v>
      </c>
      <c r="I13" s="91"/>
      <c r="J13" s="91">
        <v>114975377.42</v>
      </c>
      <c r="K13" s="91"/>
      <c r="L13" s="91">
        <f>B13-J13</f>
        <v>-1471774.9399999976</v>
      </c>
      <c r="M13" s="91"/>
      <c r="N13" s="22">
        <f>IF(J13=0,"n/a",IF(AND(L13/J13&lt;1,L13/J13&gt;-1),L13/J13,"n/a"))</f>
        <v>-1.2800783724533197E-2</v>
      </c>
      <c r="O13" s="88"/>
      <c r="P13" s="92">
        <f>IF(B50=0,"n/a",B13/B50)</f>
        <v>9.2716332440209895E-2</v>
      </c>
      <c r="Q13" s="93">
        <f>IF(D50=0,"n/a",D13/D50)</f>
        <v>1.793833892639743E-3</v>
      </c>
      <c r="R13" s="93">
        <f>IF(J50=0,"n/a",J13/J50)</f>
        <v>9.1108287392506856E-2</v>
      </c>
    </row>
    <row r="14" spans="1:18" x14ac:dyDescent="0.25">
      <c r="A14" s="84" t="s">
        <v>53</v>
      </c>
      <c r="B14" s="91">
        <v>19265651.690000001</v>
      </c>
      <c r="C14" s="91"/>
      <c r="D14" s="91">
        <v>370000</v>
      </c>
      <c r="E14" s="91"/>
      <c r="F14" s="91">
        <f>B14-D14</f>
        <v>18895651.690000001</v>
      </c>
      <c r="G14" s="91"/>
      <c r="H14" s="91" t="str">
        <f>IF(D14=0,"n/a",IF(AND(F14/D14&lt;1,F14/D14&gt;-1),F14/D14,"n/a"))</f>
        <v>n/a</v>
      </c>
      <c r="I14" s="91"/>
      <c r="J14" s="91">
        <v>20222402.149999999</v>
      </c>
      <c r="K14" s="91"/>
      <c r="L14" s="91">
        <f>B14-J14</f>
        <v>-956750.45999999717</v>
      </c>
      <c r="M14" s="91"/>
      <c r="N14" s="22">
        <f>IF(J14=0,"n/a",IF(AND(L14/J14&lt;1,L14/J14&gt;-1),L14/J14,"n/a"))</f>
        <v>-4.7311414979451252E-2</v>
      </c>
      <c r="O14" s="88"/>
      <c r="P14" s="92">
        <f>IF(B51=0,"n/a",B14/B51)</f>
        <v>0.23392511140481032</v>
      </c>
      <c r="Q14" s="93">
        <f>IF(D51=0,"n/a",D14/D51)</f>
        <v>2.8648658274932657E-4</v>
      </c>
      <c r="R14" s="93">
        <f>IF(J51=0,"n/a",J14/J51)</f>
        <v>0.22860564500653466</v>
      </c>
    </row>
    <row r="15" spans="1:18" x14ac:dyDescent="0.25">
      <c r="A15" s="84" t="s">
        <v>54</v>
      </c>
      <c r="B15" s="91">
        <v>340433.98</v>
      </c>
      <c r="C15" s="95"/>
      <c r="D15" s="91">
        <v>2237316000</v>
      </c>
      <c r="E15" s="95"/>
      <c r="F15" s="91">
        <f>B15-D15</f>
        <v>-2236975566.02</v>
      </c>
      <c r="G15" s="95"/>
      <c r="H15" s="91">
        <f>IF(D15=0,"n/a",IF(AND(F15/D15&lt;1,F15/D15&gt;-1),F15/D15,"n/a"))</f>
        <v>-0.999847838222227</v>
      </c>
      <c r="I15" s="95"/>
      <c r="J15" s="91">
        <v>330425.09999999998</v>
      </c>
      <c r="K15" s="91"/>
      <c r="L15" s="91">
        <f>B15-J15</f>
        <v>10008.880000000005</v>
      </c>
      <c r="M15" s="95"/>
      <c r="N15" s="22">
        <f>IF(J15=0,"n/a",IF(AND(L15/J15&lt;1,L15/J15&gt;-1),L15/J15,"n/a"))</f>
        <v>3.0290919182592378E-2</v>
      </c>
      <c r="O15" s="96"/>
      <c r="P15" s="92">
        <f>IF(B52=0,"n/a",B15/B52)</f>
        <v>4.7544713123235646E-2</v>
      </c>
      <c r="Q15" s="93">
        <f>IF(D52=0,"n/a",D15/D52)</f>
        <v>26.54276257251664</v>
      </c>
      <c r="R15" s="93">
        <f>IF(J52=0,"n/a",J15/J52)</f>
        <v>4.7764339047884394E-2</v>
      </c>
    </row>
    <row r="16" spans="1:18" ht="8.4" customHeight="1" x14ac:dyDescent="0.25">
      <c r="A16" s="80"/>
      <c r="B16" s="97"/>
      <c r="C16" s="91"/>
      <c r="D16" s="97"/>
      <c r="E16" s="91"/>
      <c r="F16" s="97"/>
      <c r="G16" s="91"/>
      <c r="H16" s="97" t="s">
        <v>3</v>
      </c>
      <c r="I16" s="91"/>
      <c r="J16" s="97"/>
      <c r="K16" s="91"/>
      <c r="L16" s="97"/>
      <c r="M16" s="91"/>
      <c r="N16" s="98" t="s">
        <v>3</v>
      </c>
      <c r="O16" s="88"/>
      <c r="P16" s="99"/>
      <c r="Q16" s="99" t="s">
        <v>55</v>
      </c>
      <c r="R16" s="99" t="s">
        <v>55</v>
      </c>
    </row>
    <row r="17" spans="1:18" x14ac:dyDescent="0.25">
      <c r="A17" s="100" t="s">
        <v>56</v>
      </c>
      <c r="B17" s="101">
        <f>SUM(B11:B16)</f>
        <v>2190634940.54</v>
      </c>
      <c r="C17" s="91"/>
      <c r="D17" s="91" t="e">
        <f>SUM(#REF!)</f>
        <v>#REF!</v>
      </c>
      <c r="E17" s="91"/>
      <c r="F17" s="91" t="e">
        <f>SUM(#REF!)</f>
        <v>#REF!</v>
      </c>
      <c r="G17" s="91"/>
      <c r="H17" s="95" t="e">
        <f>IF(D17=0,"n/a",IF(AND(F17/D17&lt;1,F17/D17&gt;-1),F17/D17,"n/a"))</f>
        <v>#REF!</v>
      </c>
      <c r="I17" s="91"/>
      <c r="J17" s="101">
        <f>SUM(J11:J16)</f>
        <v>2132673160.8</v>
      </c>
      <c r="K17" s="91"/>
      <c r="L17" s="101">
        <f>SUM(L11:L16)</f>
        <v>57961779.740000002</v>
      </c>
      <c r="M17" s="91"/>
      <c r="N17" s="28">
        <f>IF(J17=0,"n/a",IF(AND(L17/J17&lt;1,L17/J17&gt;-1),L17/J17,"n/a"))</f>
        <v>2.7177994643238071E-2</v>
      </c>
      <c r="O17" s="88"/>
      <c r="P17" s="103">
        <f>IF(B54=0,"n/a",B17/B54)</f>
        <v>0.10473993681520313</v>
      </c>
      <c r="Q17" s="93" t="e">
        <f>IF(D54=0,"n/a",D17/D54)</f>
        <v>#REF!</v>
      </c>
      <c r="R17" s="103">
        <f>IF(J54=0,"n/a",J17/J54)</f>
        <v>0.10272684340638472</v>
      </c>
    </row>
    <row r="18" spans="1:18" x14ac:dyDescent="0.25">
      <c r="A18" s="84" t="s">
        <v>57</v>
      </c>
      <c r="B18" s="91">
        <v>11157033.800000001</v>
      </c>
      <c r="C18" s="91"/>
      <c r="D18" s="91">
        <v>35302000</v>
      </c>
      <c r="E18" s="91"/>
      <c r="F18" s="91">
        <f>B18-D18</f>
        <v>-24144966.199999999</v>
      </c>
      <c r="G18" s="91"/>
      <c r="H18" s="95">
        <f>IF(D18=0,"n/a",IF(AND(F18/D18&lt;1,F18/D18&gt;-1),F18/D18,"n/a"))</f>
        <v>-0.68395462580023791</v>
      </c>
      <c r="I18" s="91"/>
      <c r="J18" s="91">
        <v>10747448.199999999</v>
      </c>
      <c r="K18" s="91"/>
      <c r="L18" s="91">
        <f>B18-J18</f>
        <v>409585.60000000149</v>
      </c>
      <c r="M18" s="91"/>
      <c r="N18" s="108">
        <f>IF(J18=0,"n/a",IF(AND(L18/J18&lt;1,L18/J18&gt;-1),L18/J18,"n/a"))</f>
        <v>3.8110032481943154E-2</v>
      </c>
      <c r="O18" s="96"/>
      <c r="P18" s="93">
        <f>IF(B55=0,"n/a",B18/B55)</f>
        <v>5.375674690751165E-3</v>
      </c>
      <c r="Q18" s="93">
        <f>IF(D55=0,"n/a",D18/D55)</f>
        <v>1.6569019809792797E-3</v>
      </c>
      <c r="R18" s="93">
        <f>IF(J55=0,"n/a",J18/J55)</f>
        <v>5.2282307398324917E-3</v>
      </c>
    </row>
    <row r="19" spans="1:18" x14ac:dyDescent="0.25">
      <c r="A19" s="84" t="s">
        <v>58</v>
      </c>
      <c r="B19" s="91">
        <v>52023352.75</v>
      </c>
      <c r="C19" s="91"/>
      <c r="D19" s="91">
        <v>2277523000</v>
      </c>
      <c r="E19" s="91"/>
      <c r="F19" s="91">
        <f>B19-D19</f>
        <v>-2225499647.25</v>
      </c>
      <c r="G19" s="91"/>
      <c r="H19" s="95">
        <f>IF(D19=0,"n/a",IF(AND(F19/D19&lt;1,F19/D19&gt;-1),F19/D19,"n/a"))</f>
        <v>-0.97715792431075343</v>
      </c>
      <c r="I19" s="91"/>
      <c r="J19" s="91">
        <v>46897642.5</v>
      </c>
      <c r="K19" s="91"/>
      <c r="L19" s="91">
        <f>B19-J19</f>
        <v>5125710.25</v>
      </c>
      <c r="M19" s="91"/>
      <c r="N19" s="108">
        <f>IF(J19=0,"n/a",IF(AND(L19/J19&lt;1,L19/J19&gt;-1),L19/J19,"n/a"))</f>
        <v>0.10929569114268377</v>
      </c>
      <c r="O19" s="88"/>
      <c r="P19" s="103">
        <f>IF(B56=0,"n/a",B19/B56)</f>
        <v>1.9974335673325693E-2</v>
      </c>
      <c r="Q19" s="103" t="e">
        <f>IF(D56=0,"n/a",D19/D56)</f>
        <v>#REF!</v>
      </c>
      <c r="R19" s="103">
        <f>IF(J56=0,"n/a",J19/J56)</f>
        <v>2.3119484197605115E-2</v>
      </c>
    </row>
    <row r="20" spans="1:18" ht="6" customHeight="1" x14ac:dyDescent="0.25">
      <c r="A20" s="83"/>
      <c r="B20" s="104"/>
      <c r="C20" s="105"/>
      <c r="D20" s="104"/>
      <c r="E20" s="105"/>
      <c r="F20" s="104"/>
      <c r="G20" s="105"/>
      <c r="H20" s="104" t="s">
        <v>3</v>
      </c>
      <c r="I20" s="105"/>
      <c r="J20" s="104"/>
      <c r="K20" s="105"/>
      <c r="L20" s="104"/>
      <c r="M20" s="105"/>
      <c r="N20" s="104" t="s">
        <v>3</v>
      </c>
      <c r="O20" s="106"/>
      <c r="P20" s="106"/>
      <c r="Q20" s="106"/>
      <c r="R20" s="106"/>
    </row>
    <row r="21" spans="1:18" x14ac:dyDescent="0.25">
      <c r="A21" s="107" t="s">
        <v>59</v>
      </c>
      <c r="B21" s="91">
        <f>SUM(B17:B19)</f>
        <v>2253815327.0900002</v>
      </c>
      <c r="C21" s="91"/>
      <c r="D21" s="91" t="e">
        <f>SUM(D17:D19)</f>
        <v>#REF!</v>
      </c>
      <c r="E21" s="91"/>
      <c r="F21" s="91" t="e">
        <f>SUM(F17:F19)</f>
        <v>#REF!</v>
      </c>
      <c r="G21" s="91"/>
      <c r="H21" s="95" t="e">
        <f>IF(D21=0,"n/a",IF(AND(F21/D21&lt;1,F21/D21&gt;-1),F21/D21,"n/a"))</f>
        <v>#REF!</v>
      </c>
      <c r="I21" s="91"/>
      <c r="J21" s="91">
        <f>SUM(J17:J19)</f>
        <v>2190318251.5</v>
      </c>
      <c r="K21" s="91"/>
      <c r="L21" s="91">
        <f>SUM(L17:L19)</f>
        <v>63497075.590000004</v>
      </c>
      <c r="M21" s="91"/>
      <c r="N21" s="108">
        <f>IF(J21=0,"n/a",IF(AND(L21/J21&lt;1,L21/J21&gt;-1),L21/J21,"n/a"))</f>
        <v>2.8989885623477398E-2</v>
      </c>
      <c r="O21" s="88"/>
      <c r="P21" s="87"/>
      <c r="Q21" s="109"/>
      <c r="R21" s="109"/>
    </row>
    <row r="22" spans="1:18" ht="6.6" customHeight="1" x14ac:dyDescent="0.25">
      <c r="A22" s="110"/>
      <c r="B22" s="95"/>
      <c r="C22" s="95"/>
      <c r="D22" s="95"/>
      <c r="E22" s="95"/>
      <c r="F22" s="95"/>
      <c r="G22" s="95"/>
      <c r="H22" s="95" t="s">
        <v>3</v>
      </c>
      <c r="I22" s="95"/>
      <c r="J22" s="95"/>
      <c r="K22" s="95"/>
      <c r="L22" s="95"/>
      <c r="M22" s="95"/>
      <c r="N22" s="111" t="s">
        <v>3</v>
      </c>
      <c r="O22" s="96"/>
      <c r="P22" s="111"/>
      <c r="Q22" s="111"/>
      <c r="R22" s="111"/>
    </row>
    <row r="23" spans="1:18" x14ac:dyDescent="0.25">
      <c r="A23" s="84" t="s">
        <v>60</v>
      </c>
      <c r="B23" s="91">
        <v>5424787.3300000001</v>
      </c>
      <c r="C23" s="95"/>
      <c r="D23" s="95">
        <v>15531000</v>
      </c>
      <c r="E23" s="95"/>
      <c r="F23" s="95">
        <f>B23-D23</f>
        <v>-10106212.67</v>
      </c>
      <c r="G23" s="95"/>
      <c r="H23" s="95">
        <f>IF(D23=0,"n/a",IF(AND(F23/D23&lt;1,F23/D23&gt;-1),F23/D23,"n/a"))</f>
        <v>-0.65071229605305514</v>
      </c>
      <c r="I23" s="95"/>
      <c r="J23" s="91">
        <v>-20666515.98</v>
      </c>
      <c r="K23" s="95"/>
      <c r="L23" s="91">
        <f>B23-J23</f>
        <v>26091303.310000002</v>
      </c>
      <c r="M23" s="95"/>
      <c r="N23" s="108" t="str">
        <f>IF(J23=0,"n/a",IF(AND(L23/J23&lt;1,L23/J23&gt;-1),L23/J23,"n/a"))</f>
        <v>n/a</v>
      </c>
      <c r="O23" s="96"/>
      <c r="P23" s="111"/>
      <c r="Q23" s="111"/>
      <c r="R23" s="111"/>
    </row>
    <row r="24" spans="1:18" x14ac:dyDescent="0.25">
      <c r="A24" s="84" t="s">
        <v>61</v>
      </c>
      <c r="B24" s="91">
        <v>17861919.010000002</v>
      </c>
      <c r="C24" s="95"/>
      <c r="D24" s="95">
        <v>-20081894</v>
      </c>
      <c r="E24" s="95"/>
      <c r="F24" s="95">
        <f>B24-D24</f>
        <v>37943813.010000005</v>
      </c>
      <c r="G24" s="95"/>
      <c r="H24" s="95" t="str">
        <f>IF(D24=0,"n/a",IF(AND(F24/D24&lt;1,F24/D24&gt;-1),F24/D24,"n/a"))</f>
        <v>n/a</v>
      </c>
      <c r="I24" s="95"/>
      <c r="J24" s="91">
        <v>20162683.030000001</v>
      </c>
      <c r="K24" s="95"/>
      <c r="L24" s="91">
        <f>B24-J24</f>
        <v>-2300764.0199999996</v>
      </c>
      <c r="M24" s="95"/>
      <c r="N24" s="108">
        <f>IF(J24=0,"n/a",IF(AND(L24/J24&lt;1,L24/J24&gt;-1),L24/J24,"n/a"))</f>
        <v>-0.11411001286766742</v>
      </c>
      <c r="O24" s="96"/>
      <c r="P24" s="111"/>
      <c r="Q24" s="111"/>
      <c r="R24" s="111"/>
    </row>
    <row r="25" spans="1:18" x14ac:dyDescent="0.25">
      <c r="A25" s="84" t="s">
        <v>27</v>
      </c>
      <c r="B25" s="91">
        <v>-18485067.190000001</v>
      </c>
      <c r="C25" s="95"/>
      <c r="D25" s="95">
        <v>3813000</v>
      </c>
      <c r="E25" s="95"/>
      <c r="F25" s="95">
        <f>B25-D25</f>
        <v>-22298067.190000001</v>
      </c>
      <c r="G25" s="95"/>
      <c r="H25" s="95" t="str">
        <f>IF(D25=0,"n/a",IF(AND(F25/D25&lt;1,F25/D25&gt;-1),F25/D25,"n/a"))</f>
        <v>n/a</v>
      </c>
      <c r="I25" s="95"/>
      <c r="J25" s="91">
        <v>-13221789.43</v>
      </c>
      <c r="K25" s="95"/>
      <c r="L25" s="91">
        <f>B25-J25</f>
        <v>-5263277.7600000016</v>
      </c>
      <c r="M25" s="95"/>
      <c r="N25" s="108">
        <f>IF(J25=0,"n/a",IF(AND(L25/J25&lt;1,L25/J25&gt;-1),L25/J25,"n/a"))</f>
        <v>0.39807605376453209</v>
      </c>
      <c r="O25" s="96"/>
      <c r="P25" s="111"/>
      <c r="Q25" s="111"/>
      <c r="R25" s="111"/>
    </row>
    <row r="26" spans="1:18" x14ac:dyDescent="0.25">
      <c r="A26" s="84" t="s">
        <v>62</v>
      </c>
      <c r="B26" s="101">
        <v>18668440.870000001</v>
      </c>
      <c r="C26" s="95"/>
      <c r="D26" s="101">
        <v>-737894</v>
      </c>
      <c r="E26" s="95"/>
      <c r="F26" s="101">
        <f>B26-D26</f>
        <v>19406334.870000001</v>
      </c>
      <c r="G26" s="95"/>
      <c r="H26" s="101" t="str">
        <f>IF(D26=0,"n/a",IF(AND(F26/D26&lt;1,F26/D26&gt;-1),F26/D26,"n/a"))</f>
        <v>n/a</v>
      </c>
      <c r="I26" s="95"/>
      <c r="J26" s="101">
        <v>8438952.3800000008</v>
      </c>
      <c r="K26" s="95"/>
      <c r="L26" s="101">
        <f>B26-J26</f>
        <v>10229488.49</v>
      </c>
      <c r="M26" s="95"/>
      <c r="N26" s="28" t="str">
        <f>IF(J26=0,"n/a",IF(AND(L26/J26&lt;1,L26/J26&gt;-1),L26/J26,"n/a"))</f>
        <v>n/a</v>
      </c>
      <c r="O26" s="96"/>
      <c r="P26" s="111"/>
      <c r="Q26" s="111"/>
      <c r="R26" s="111"/>
    </row>
    <row r="27" spans="1:18" x14ac:dyDescent="0.25">
      <c r="A27" s="84" t="s">
        <v>63</v>
      </c>
      <c r="B27" s="101">
        <f>SUM(B23:B26)</f>
        <v>23470080.020000003</v>
      </c>
      <c r="C27" s="91"/>
      <c r="D27" s="101">
        <f>SUM(D23:D26)</f>
        <v>-1475788</v>
      </c>
      <c r="E27" s="91"/>
      <c r="F27" s="101">
        <f>SUM(F23:F26)</f>
        <v>24945868.020000003</v>
      </c>
      <c r="G27" s="91"/>
      <c r="H27" s="101" t="str">
        <f>IF(D27=0,"n/a",IF(AND(F27/D27&lt;1,F27/D27&gt;-1),F27/D27,"n/a"))</f>
        <v>n/a</v>
      </c>
      <c r="I27" s="91"/>
      <c r="J27" s="101">
        <f>SUM(J23:J26)</f>
        <v>-5286669.9999999981</v>
      </c>
      <c r="K27" s="91"/>
      <c r="L27" s="101">
        <f>SUM(L23:L26)</f>
        <v>28756750.020000003</v>
      </c>
      <c r="M27" s="91"/>
      <c r="N27" s="28" t="str">
        <f>IF(J27=0,"n/a",IF(AND(L27/J27&lt;1,L27/J27&gt;-1),L27/J27,"n/a"))</f>
        <v>n/a</v>
      </c>
      <c r="O27" s="88"/>
      <c r="P27" s="109"/>
      <c r="Q27" s="109"/>
      <c r="R27" s="109"/>
    </row>
    <row r="28" spans="1:18" ht="6.6" customHeight="1" x14ac:dyDescent="0.25">
      <c r="A28" s="110"/>
      <c r="B28" s="112"/>
      <c r="C28" s="112"/>
      <c r="D28" s="112"/>
      <c r="E28" s="112"/>
      <c r="F28" s="112"/>
      <c r="G28" s="112"/>
      <c r="H28" s="112" t="s">
        <v>3</v>
      </c>
      <c r="I28" s="112"/>
      <c r="J28" s="112"/>
      <c r="K28" s="112"/>
      <c r="L28" s="112"/>
      <c r="M28" s="95"/>
      <c r="N28" s="111" t="s">
        <v>3</v>
      </c>
      <c r="O28" s="96"/>
      <c r="P28" s="111"/>
      <c r="Q28" s="111"/>
      <c r="R28" s="111"/>
    </row>
    <row r="29" spans="1:18" ht="13.8" thickBot="1" x14ac:dyDescent="0.3">
      <c r="A29" s="113" t="s">
        <v>64</v>
      </c>
      <c r="B29" s="114">
        <f>+B27+B21</f>
        <v>2277285407.1100001</v>
      </c>
      <c r="C29" s="85"/>
      <c r="D29" s="114" t="e">
        <f>+D27+D21</f>
        <v>#REF!</v>
      </c>
      <c r="E29" s="85"/>
      <c r="F29" s="114" t="e">
        <f>+F27+F21</f>
        <v>#REF!</v>
      </c>
      <c r="G29" s="85"/>
      <c r="H29" s="114" t="e">
        <f>IF(D29=0,"n/a",IF(AND(F29/D29&lt;1,F29/D29&gt;-1),F29/D29,"n/a"))</f>
        <v>#REF!</v>
      </c>
      <c r="I29" s="85"/>
      <c r="J29" s="114">
        <f>+J27+J21</f>
        <v>2185031581.5</v>
      </c>
      <c r="K29" s="85"/>
      <c r="L29" s="114">
        <f>+L27+L21</f>
        <v>92253825.610000014</v>
      </c>
      <c r="M29" s="91"/>
      <c r="N29" s="43">
        <f>IF(J29=0,"n/a",IF(AND(L29/J29&lt;1,L29/J29&gt;-1),L29/J29,"n/a"))</f>
        <v>4.2220820234858472E-2</v>
      </c>
      <c r="O29" s="88"/>
      <c r="P29" s="109"/>
      <c r="Q29" s="109"/>
      <c r="R29" s="109"/>
    </row>
    <row r="30" spans="1:18" ht="4.2" customHeight="1" thickTop="1" x14ac:dyDescent="0.25">
      <c r="A30" s="115"/>
      <c r="B30" s="112"/>
      <c r="C30" s="85"/>
      <c r="D30" s="112"/>
      <c r="E30" s="85"/>
      <c r="F30" s="112"/>
      <c r="G30" s="85"/>
      <c r="H30" s="112"/>
      <c r="I30" s="85"/>
      <c r="J30" s="112"/>
      <c r="K30" s="85"/>
      <c r="L30" s="112"/>
      <c r="M30" s="91"/>
      <c r="N30" s="116"/>
      <c r="O30" s="88"/>
      <c r="P30" s="109"/>
      <c r="Q30" s="109"/>
      <c r="R30" s="109"/>
    </row>
    <row r="31" spans="1:18" ht="13.2" customHeight="1" x14ac:dyDescent="0.25">
      <c r="A31" s="83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8"/>
      <c r="N31" s="91"/>
      <c r="O31" s="119"/>
      <c r="P31" s="106"/>
      <c r="Q31" s="106"/>
      <c r="R31" s="106"/>
    </row>
    <row r="32" spans="1:18" x14ac:dyDescent="0.25">
      <c r="A32" s="84" t="s">
        <v>65</v>
      </c>
      <c r="B32" s="85">
        <v>85776051.060000002</v>
      </c>
      <c r="C32" s="85"/>
      <c r="D32" s="85">
        <v>-83530157</v>
      </c>
      <c r="E32" s="85"/>
      <c r="F32" s="85"/>
      <c r="G32" s="85"/>
      <c r="H32" s="85"/>
      <c r="I32" s="85"/>
      <c r="J32" s="85">
        <v>84068125.129999995</v>
      </c>
      <c r="K32" s="85"/>
      <c r="L32" s="85"/>
      <c r="M32" s="91"/>
      <c r="N32" s="91"/>
      <c r="O32" s="109"/>
      <c r="P32" s="87"/>
      <c r="Q32" s="109"/>
      <c r="R32" s="109"/>
    </row>
    <row r="33" spans="1:18" x14ac:dyDescent="0.25">
      <c r="A33" s="84" t="s">
        <v>66</v>
      </c>
      <c r="B33" s="91">
        <v>-75373196.340000004</v>
      </c>
      <c r="C33" s="91"/>
      <c r="D33" s="91">
        <v>109924265</v>
      </c>
      <c r="E33" s="91"/>
      <c r="F33" s="91"/>
      <c r="G33" s="91"/>
      <c r="H33" s="91"/>
      <c r="I33" s="91"/>
      <c r="J33" s="91">
        <v>-94401265.810000002</v>
      </c>
      <c r="K33" s="85"/>
      <c r="L33" s="85"/>
      <c r="M33" s="91"/>
      <c r="N33" s="91"/>
      <c r="O33" s="88"/>
      <c r="P33" s="87"/>
      <c r="Q33" s="109"/>
      <c r="R33" s="109"/>
    </row>
    <row r="34" spans="1:18" ht="12" customHeight="1" x14ac:dyDescent="0.25">
      <c r="A34" s="84" t="s">
        <v>67</v>
      </c>
      <c r="B34" s="91">
        <v>98444003.859999999</v>
      </c>
      <c r="C34" s="121"/>
      <c r="D34" s="91">
        <v>-54475329</v>
      </c>
      <c r="E34" s="121"/>
      <c r="F34" s="91"/>
      <c r="G34" s="121"/>
      <c r="H34" s="121"/>
      <c r="I34" s="121"/>
      <c r="J34" s="91">
        <v>107532640.62</v>
      </c>
      <c r="K34" s="122"/>
      <c r="L34" s="122"/>
      <c r="M34" s="121"/>
      <c r="N34" s="121"/>
      <c r="O34" s="83"/>
      <c r="P34" s="80"/>
      <c r="Q34" s="83"/>
      <c r="R34" s="83"/>
    </row>
    <row r="35" spans="1:18" x14ac:dyDescent="0.25">
      <c r="A35" s="84" t="s">
        <v>68</v>
      </c>
      <c r="B35" s="91">
        <v>-55449266.640000001</v>
      </c>
      <c r="C35" s="91"/>
      <c r="D35" s="91">
        <v>16218873</v>
      </c>
      <c r="E35" s="91"/>
      <c r="F35" s="91"/>
      <c r="G35" s="91"/>
      <c r="H35" s="91"/>
      <c r="I35" s="91"/>
      <c r="J35" s="91">
        <v>-54315312.5</v>
      </c>
      <c r="K35" s="85"/>
      <c r="L35" s="85"/>
      <c r="M35" s="91"/>
      <c r="N35" s="91"/>
      <c r="O35" s="109"/>
      <c r="P35" s="87"/>
      <c r="Q35" s="109"/>
      <c r="R35" s="109"/>
    </row>
    <row r="36" spans="1:18" x14ac:dyDescent="0.25">
      <c r="A36" s="84" t="s">
        <v>32</v>
      </c>
      <c r="B36" s="91">
        <v>17470203.879999999</v>
      </c>
      <c r="C36" s="91"/>
      <c r="D36" s="91">
        <v>-6446594</v>
      </c>
      <c r="E36" s="91"/>
      <c r="F36" s="91"/>
      <c r="G36" s="91"/>
      <c r="H36" s="91"/>
      <c r="I36" s="91"/>
      <c r="J36" s="91">
        <v>16813234.420000002</v>
      </c>
      <c r="K36" s="85"/>
      <c r="L36" s="85"/>
      <c r="M36" s="91"/>
      <c r="N36" s="91"/>
      <c r="O36" s="109"/>
      <c r="P36" s="87"/>
      <c r="Q36" s="109"/>
      <c r="R36" s="109"/>
    </row>
    <row r="37" spans="1:18" x14ac:dyDescent="0.25">
      <c r="A37" s="84" t="s">
        <v>33</v>
      </c>
      <c r="B37" s="91">
        <v>-6476714.6299999999</v>
      </c>
      <c r="C37" s="91"/>
      <c r="D37" s="91">
        <v>0</v>
      </c>
      <c r="E37" s="91"/>
      <c r="F37" s="91"/>
      <c r="G37" s="91"/>
      <c r="H37" s="91"/>
      <c r="I37" s="91"/>
      <c r="J37" s="91">
        <v>-6288402.8099999996</v>
      </c>
      <c r="K37" s="85"/>
      <c r="L37" s="85"/>
      <c r="M37" s="91"/>
      <c r="N37" s="91"/>
      <c r="O37" s="109"/>
      <c r="P37" s="87"/>
      <c r="Q37" s="109"/>
      <c r="R37" s="109"/>
    </row>
    <row r="38" spans="1:18" x14ac:dyDescent="0.25">
      <c r="A38" s="84" t="s">
        <v>69</v>
      </c>
      <c r="B38" s="91">
        <v>-6674.02</v>
      </c>
      <c r="C38" s="91"/>
      <c r="D38" s="91"/>
      <c r="E38" s="91"/>
      <c r="F38" s="91"/>
      <c r="G38" s="91"/>
      <c r="H38" s="91"/>
      <c r="I38" s="91"/>
      <c r="J38" s="91">
        <v>-6984484.7699999996</v>
      </c>
      <c r="K38" s="85"/>
      <c r="L38" s="85"/>
      <c r="M38" s="91"/>
      <c r="N38" s="91"/>
      <c r="O38" s="109"/>
      <c r="P38" s="87"/>
      <c r="Q38" s="109"/>
      <c r="R38" s="109"/>
    </row>
    <row r="39" spans="1:18" x14ac:dyDescent="0.25">
      <c r="A39" s="84" t="s">
        <v>70</v>
      </c>
      <c r="B39" s="91">
        <v>-1110720.8</v>
      </c>
      <c r="C39" s="91"/>
      <c r="D39" s="91" t="e">
        <v>#REF!</v>
      </c>
      <c r="E39" s="91"/>
      <c r="F39" s="91"/>
      <c r="G39" s="91"/>
      <c r="H39" s="91"/>
      <c r="I39" s="91"/>
      <c r="J39" s="91">
        <v>-2996954.09</v>
      </c>
      <c r="K39" s="85"/>
      <c r="L39" s="85"/>
      <c r="M39" s="91"/>
      <c r="N39" s="91"/>
      <c r="O39" s="109"/>
      <c r="P39" s="87"/>
      <c r="Q39" s="109"/>
      <c r="R39" s="109"/>
    </row>
    <row r="40" spans="1:18" x14ac:dyDescent="0.25">
      <c r="A40" s="84" t="s">
        <v>34</v>
      </c>
      <c r="B40" s="91">
        <v>63437908</v>
      </c>
      <c r="C40" s="91"/>
      <c r="D40" s="91" t="e">
        <v>#REF!</v>
      </c>
      <c r="E40" s="91"/>
      <c r="F40" s="91"/>
      <c r="G40" s="91"/>
      <c r="H40" s="91"/>
      <c r="I40" s="91"/>
      <c r="J40" s="91">
        <v>56222921.089000002</v>
      </c>
      <c r="K40" s="85"/>
      <c r="L40" s="85"/>
      <c r="M40" s="91"/>
      <c r="N40" s="91"/>
      <c r="O40" s="109"/>
      <c r="P40" s="87"/>
      <c r="Q40" s="109"/>
      <c r="R40" s="109"/>
    </row>
    <row r="41" spans="1:18" x14ac:dyDescent="0.25">
      <c r="A41" s="84" t="s">
        <v>35</v>
      </c>
      <c r="B41" s="91">
        <v>24097906.600000001</v>
      </c>
      <c r="C41" s="91"/>
      <c r="D41" s="91" t="e">
        <v>#REF!</v>
      </c>
      <c r="E41" s="91"/>
      <c r="F41" s="91"/>
      <c r="G41" s="91"/>
      <c r="H41" s="91"/>
      <c r="I41" s="91"/>
      <c r="J41" s="91">
        <v>18612721.899999999</v>
      </c>
      <c r="K41" s="85"/>
      <c r="L41" s="85"/>
      <c r="M41" s="91"/>
      <c r="N41" s="91"/>
      <c r="O41" s="109"/>
      <c r="P41" s="87"/>
      <c r="Q41" s="109"/>
      <c r="R41" s="109"/>
    </row>
    <row r="42" spans="1:18" x14ac:dyDescent="0.25">
      <c r="A42" s="84" t="s">
        <v>36</v>
      </c>
      <c r="B42" s="91">
        <v>76295948.200000003</v>
      </c>
      <c r="C42" s="91"/>
      <c r="D42" s="91" t="e">
        <v>#REF!</v>
      </c>
      <c r="E42" s="91"/>
      <c r="F42" s="91"/>
      <c r="G42" s="91"/>
      <c r="H42" s="91"/>
      <c r="I42" s="91"/>
      <c r="J42" s="91">
        <v>18021017.18</v>
      </c>
      <c r="K42" s="85"/>
      <c r="L42" s="85"/>
      <c r="M42" s="91"/>
      <c r="N42" s="91"/>
      <c r="O42" s="109"/>
      <c r="P42" s="87"/>
      <c r="Q42" s="109"/>
      <c r="R42" s="109"/>
    </row>
    <row r="43" spans="1:18" ht="12.75" customHeight="1" x14ac:dyDescent="0.25">
      <c r="A43" s="124"/>
      <c r="B43" s="85"/>
      <c r="C43" s="125"/>
      <c r="D43" s="85"/>
      <c r="E43" s="126"/>
      <c r="F43" s="85"/>
      <c r="G43" s="126"/>
      <c r="H43" s="126"/>
      <c r="I43" s="126"/>
      <c r="J43" s="85"/>
      <c r="K43" s="126"/>
      <c r="L43" s="126"/>
      <c r="M43" s="127"/>
      <c r="N43" s="127"/>
      <c r="O43" s="64"/>
      <c r="P43" s="64"/>
      <c r="Q43" s="64"/>
      <c r="R43" s="64"/>
    </row>
    <row r="44" spans="1:18" ht="13.2" customHeight="1" x14ac:dyDescent="0.25">
      <c r="A44" s="71"/>
      <c r="B44" s="126"/>
      <c r="C44" s="126"/>
      <c r="D44" s="126"/>
      <c r="E44" s="126"/>
      <c r="F44" s="128" t="s">
        <v>4</v>
      </c>
      <c r="G44" s="128"/>
      <c r="H44" s="128"/>
      <c r="I44" s="126"/>
      <c r="J44" s="126"/>
      <c r="K44" s="126"/>
      <c r="L44" s="128" t="s">
        <v>74</v>
      </c>
      <c r="M44" s="67"/>
      <c r="N44" s="67"/>
      <c r="O44" s="66"/>
      <c r="P44" s="66"/>
      <c r="Q44" s="64"/>
      <c r="R44" s="64"/>
    </row>
    <row r="45" spans="1:18" x14ac:dyDescent="0.25">
      <c r="A45" s="66"/>
      <c r="B45" s="129" t="s">
        <v>7</v>
      </c>
      <c r="C45" s="126"/>
      <c r="D45" s="129"/>
      <c r="E45" s="130"/>
      <c r="F45" s="129"/>
      <c r="G45" s="126"/>
      <c r="H45" s="126"/>
      <c r="I45" s="126"/>
      <c r="J45" s="129" t="s">
        <v>7</v>
      </c>
      <c r="K45" s="126"/>
      <c r="L45" s="126"/>
      <c r="M45" s="64"/>
      <c r="N45" s="64"/>
      <c r="O45" s="131"/>
      <c r="P45" s="66"/>
      <c r="Q45" s="64"/>
      <c r="R45" s="64"/>
    </row>
    <row r="46" spans="1:18" ht="13.2" customHeight="1" x14ac:dyDescent="0.25">
      <c r="A46" s="75" t="s">
        <v>71</v>
      </c>
      <c r="B46" s="76">
        <v>2017</v>
      </c>
      <c r="C46" s="126"/>
      <c r="D46" s="132" t="s">
        <v>9</v>
      </c>
      <c r="E46" s="126"/>
      <c r="F46" s="132" t="s">
        <v>10</v>
      </c>
      <c r="G46" s="126"/>
      <c r="H46" s="155" t="s">
        <v>11</v>
      </c>
      <c r="I46" s="126"/>
      <c r="J46" s="76">
        <v>2016</v>
      </c>
      <c r="K46" s="126"/>
      <c r="L46" s="155" t="s">
        <v>10</v>
      </c>
      <c r="M46" s="66"/>
      <c r="N46" s="78" t="s">
        <v>11</v>
      </c>
      <c r="O46" s="72"/>
      <c r="P46" s="66"/>
      <c r="Q46" s="64"/>
      <c r="R46" s="64"/>
    </row>
    <row r="47" spans="1:18" ht="6" customHeight="1" x14ac:dyDescent="0.25">
      <c r="A47" s="80"/>
      <c r="B47" s="134"/>
      <c r="C47" s="122"/>
      <c r="D47" s="134"/>
      <c r="E47" s="122"/>
      <c r="F47" s="134"/>
      <c r="G47" s="122"/>
      <c r="H47" s="134"/>
      <c r="I47" s="122"/>
      <c r="J47" s="134"/>
      <c r="K47" s="122"/>
      <c r="L47" s="134"/>
      <c r="M47" s="121"/>
      <c r="N47" s="135"/>
      <c r="O47" s="81"/>
      <c r="P47" s="80"/>
      <c r="Q47" s="83"/>
      <c r="R47" s="83"/>
    </row>
    <row r="48" spans="1:18" x14ac:dyDescent="0.25">
      <c r="A48" s="84" t="s">
        <v>50</v>
      </c>
      <c r="B48" s="136">
        <v>10608902251.4</v>
      </c>
      <c r="C48" s="136"/>
      <c r="D48" s="136">
        <v>0</v>
      </c>
      <c r="E48" s="136"/>
      <c r="F48" s="136">
        <f>B48-D48</f>
        <v>10608902251.4</v>
      </c>
      <c r="G48" s="136"/>
      <c r="H48" s="139" t="str">
        <f>IF(D48=0,"n/a",IF(AND(F48/D48&lt;1,F48/D48&gt;-1),F48/D48,"n/a"))</f>
        <v>n/a</v>
      </c>
      <c r="I48" s="136"/>
      <c r="J48" s="136">
        <v>10380966339.851999</v>
      </c>
      <c r="K48" s="136"/>
      <c r="L48" s="136">
        <f>+B48-J48</f>
        <v>227935911.54800034</v>
      </c>
      <c r="M48" s="102"/>
      <c r="N48" s="108">
        <f>IF(J48=0,"n/a",IF(AND(L48/J48&lt;1,L48/J48&gt;-1),L48/J48,"n/a"))</f>
        <v>2.1957099569137991E-2</v>
      </c>
      <c r="O48" s="137"/>
      <c r="P48" s="80"/>
      <c r="Q48" s="83"/>
      <c r="R48" s="83"/>
    </row>
    <row r="49" spans="1:18" ht="12.75" customHeight="1" x14ac:dyDescent="0.25">
      <c r="A49" s="84" t="s">
        <v>51</v>
      </c>
      <c r="B49" s="136">
        <v>8992368361.0160007</v>
      </c>
      <c r="C49" s="136"/>
      <c r="D49" s="136">
        <v>10782841000</v>
      </c>
      <c r="E49" s="136"/>
      <c r="F49" s="136">
        <f>B49-D49</f>
        <v>-1790472638.9839993</v>
      </c>
      <c r="G49" s="136"/>
      <c r="H49" s="139">
        <f>IF(D49=0,"n/a",IF(AND(F49/D49&lt;1,F49/D49&gt;-1),F49/D49,"n/a"))</f>
        <v>-0.1660483205663516</v>
      </c>
      <c r="I49" s="136"/>
      <c r="J49" s="136">
        <v>9022314044.9820004</v>
      </c>
      <c r="K49" s="136"/>
      <c r="L49" s="136">
        <f>+B49-J49</f>
        <v>-29945683.965999603</v>
      </c>
      <c r="M49" s="102"/>
      <c r="N49" s="108">
        <f>IF(J49=0,"n/a",IF(AND(L49/J49&lt;1,L49/J49&gt;-1),L49/J49,"n/a"))</f>
        <v>-3.3190691231430466E-3</v>
      </c>
      <c r="O49" s="137"/>
      <c r="P49" s="80"/>
      <c r="Q49" s="83"/>
      <c r="R49" s="83"/>
    </row>
    <row r="50" spans="1:18" x14ac:dyDescent="0.25">
      <c r="A50" s="84" t="s">
        <v>52</v>
      </c>
      <c r="B50" s="136">
        <v>1224202893.845</v>
      </c>
      <c r="C50" s="136"/>
      <c r="D50" s="136">
        <v>9407783000</v>
      </c>
      <c r="E50" s="136"/>
      <c r="F50" s="136">
        <f>B50-D50</f>
        <v>-8183580106.1549997</v>
      </c>
      <c r="G50" s="136"/>
      <c r="H50" s="139">
        <f>IF(D50=0,"n/a",IF(AND(F50/D50&lt;1,F50/D50&gt;-1),F50/D50,"n/a"))</f>
        <v>-0.86987339165401667</v>
      </c>
      <c r="I50" s="136"/>
      <c r="J50" s="136">
        <v>1261963984.9519999</v>
      </c>
      <c r="K50" s="136"/>
      <c r="L50" s="136">
        <f>+B50-J50</f>
        <v>-37761091.106999874</v>
      </c>
      <c r="M50" s="102"/>
      <c r="N50" s="108">
        <f>IF(J50=0,"n/a",IF(AND(L50/J50&lt;1,L50/J50&gt;-1),L50/J50,"n/a"))</f>
        <v>-2.9922479212777339E-2</v>
      </c>
      <c r="O50" s="137"/>
      <c r="P50" s="80"/>
      <c r="Q50" s="83"/>
      <c r="R50" s="83"/>
    </row>
    <row r="51" spans="1:18" x14ac:dyDescent="0.25">
      <c r="A51" s="84" t="s">
        <v>53</v>
      </c>
      <c r="B51" s="136">
        <v>82358202.479000002</v>
      </c>
      <c r="C51" s="136"/>
      <c r="D51" s="136">
        <v>1291509000</v>
      </c>
      <c r="E51" s="136"/>
      <c r="F51" s="136">
        <f>B51-D51</f>
        <v>-1209150797.5209999</v>
      </c>
      <c r="G51" s="136"/>
      <c r="H51" s="139">
        <f>IF(D51=0,"n/a",IF(AND(F51/D51&lt;1,F51/D51&gt;-1),F51/D51,"n/a"))</f>
        <v>-0.93623102705517336</v>
      </c>
      <c r="I51" s="136"/>
      <c r="J51" s="136">
        <v>88459767.253000006</v>
      </c>
      <c r="K51" s="136"/>
      <c r="L51" s="136">
        <f>+B51-J51</f>
        <v>-6101564.7740000039</v>
      </c>
      <c r="M51" s="102"/>
      <c r="N51" s="108">
        <f>IF(J51=0,"n/a",IF(AND(L51/J51&lt;1,L51/J51&gt;-1),L51/J51,"n/a"))</f>
        <v>-6.8975591542640838E-2</v>
      </c>
      <c r="O51" s="137"/>
      <c r="P51" s="138"/>
      <c r="Q51" s="83"/>
      <c r="R51" s="83"/>
    </row>
    <row r="52" spans="1:18" ht="12.75" customHeight="1" x14ac:dyDescent="0.25">
      <c r="A52" s="84" t="s">
        <v>54</v>
      </c>
      <c r="B52" s="136">
        <v>7160290.9689999996</v>
      </c>
      <c r="C52" s="139"/>
      <c r="D52" s="136">
        <v>84291000</v>
      </c>
      <c r="E52" s="139"/>
      <c r="F52" s="136">
        <f>B52-D52</f>
        <v>-77130709.031000003</v>
      </c>
      <c r="G52" s="139"/>
      <c r="H52" s="139">
        <f>IF(D52=0,"n/a",IF(AND(F52/D52&lt;1,F52/D52&gt;-1),F52/D52,"n/a"))</f>
        <v>-0.91505272248520009</v>
      </c>
      <c r="I52" s="139"/>
      <c r="J52" s="136">
        <v>6917820.0010000002</v>
      </c>
      <c r="K52" s="139"/>
      <c r="L52" s="136">
        <f>+B52-J52</f>
        <v>242470.96799999941</v>
      </c>
      <c r="M52" s="140"/>
      <c r="N52" s="108">
        <f>IF(J52=0,"n/a",IF(AND(L52/J52&lt;1,L52/J52&gt;-1),L52/J52,"n/a"))</f>
        <v>3.5050199046079429E-2</v>
      </c>
      <c r="O52" s="137"/>
      <c r="P52" s="80"/>
      <c r="Q52" s="83"/>
      <c r="R52" s="83"/>
    </row>
    <row r="53" spans="1:18" ht="6" customHeight="1" x14ac:dyDescent="0.25">
      <c r="A53" s="80"/>
      <c r="B53" s="141"/>
      <c r="C53" s="142"/>
      <c r="D53" s="141"/>
      <c r="E53" s="142"/>
      <c r="F53" s="141"/>
      <c r="G53" s="142"/>
      <c r="H53" s="141"/>
      <c r="I53" s="142"/>
      <c r="J53" s="141"/>
      <c r="K53" s="142"/>
      <c r="L53" s="141"/>
      <c r="M53" s="143"/>
      <c r="N53" s="144"/>
      <c r="O53" s="64"/>
      <c r="P53" s="64"/>
      <c r="Q53" s="64"/>
      <c r="R53" s="64"/>
    </row>
    <row r="54" spans="1:18" ht="12.75" customHeight="1" x14ac:dyDescent="0.25">
      <c r="A54" s="100" t="s">
        <v>56</v>
      </c>
      <c r="B54" s="145">
        <f>SUM(B48:B53)</f>
        <v>20914991999.709003</v>
      </c>
      <c r="C54" s="136"/>
      <c r="D54" s="136" t="e">
        <f>SUM(#REF!)</f>
        <v>#REF!</v>
      </c>
      <c r="E54" s="136"/>
      <c r="F54" s="136" t="e">
        <f>SUM(#REF!)</f>
        <v>#REF!</v>
      </c>
      <c r="G54" s="136"/>
      <c r="H54" s="139" t="e">
        <f>IF(D54=0,"n/a",IF(AND(F54/D54&lt;1,F54/D54&gt;-1),F54/D54,"n/a"))</f>
        <v>#REF!</v>
      </c>
      <c r="I54" s="136"/>
      <c r="J54" s="145">
        <f>SUM(J48:J53)</f>
        <v>20760621957.039997</v>
      </c>
      <c r="K54" s="136"/>
      <c r="L54" s="145">
        <f>SUM(L48:L53)</f>
        <v>154370042.66900086</v>
      </c>
      <c r="M54" s="102"/>
      <c r="N54" s="28">
        <f>IF(J54=0,"n/a",IF(AND(L54/J54&lt;1,L54/J54&gt;-1),L54/J54,"n/a"))</f>
        <v>7.4357137752635322E-3</v>
      </c>
      <c r="O54" s="137"/>
      <c r="P54" s="83"/>
      <c r="Q54" s="83"/>
      <c r="R54" s="83"/>
    </row>
    <row r="55" spans="1:18" x14ac:dyDescent="0.25">
      <c r="A55" s="84" t="s">
        <v>57</v>
      </c>
      <c r="B55" s="136">
        <v>2075466698.0120001</v>
      </c>
      <c r="C55" s="136">
        <v>2100971000</v>
      </c>
      <c r="D55" s="136">
        <v>21306028000</v>
      </c>
      <c r="E55" s="139"/>
      <c r="F55" s="136">
        <f>B55-D55</f>
        <v>-19230561301.987999</v>
      </c>
      <c r="G55" s="139"/>
      <c r="H55" s="139">
        <f>IF(D55=0,"n/a",IF(AND(F55/D55&lt;1,F55/D55&gt;-1),F55/D55,"n/a"))</f>
        <v>-0.90258781702474056</v>
      </c>
      <c r="I55" s="139"/>
      <c r="J55" s="136">
        <v>2055656824.424</v>
      </c>
      <c r="K55" s="139"/>
      <c r="L55" s="136">
        <f>+B55-J55</f>
        <v>19809873.588000059</v>
      </c>
      <c r="M55" s="140"/>
      <c r="N55" s="108">
        <f>IF(J55=0,"n/a",IF(AND(L55/J55&lt;1,L55/J55&gt;-1),L55/J55,"n/a"))</f>
        <v>9.636761035515173E-3</v>
      </c>
      <c r="O55" s="137"/>
      <c r="P55" s="80"/>
      <c r="Q55" s="83"/>
      <c r="R55" s="83"/>
    </row>
    <row r="56" spans="1:18" x14ac:dyDescent="0.25">
      <c r="A56" s="84" t="s">
        <v>58</v>
      </c>
      <c r="B56" s="136">
        <v>2604509787</v>
      </c>
      <c r="C56" s="139"/>
      <c r="D56" s="136" t="e">
        <v>#REF!</v>
      </c>
      <c r="E56" s="139"/>
      <c r="F56" s="136" t="e">
        <f>B56-D56</f>
        <v>#REF!</v>
      </c>
      <c r="G56" s="139"/>
      <c r="H56" s="139" t="e">
        <f>IF(D56=0,"n/a",IF(AND(F56/D56&lt;1,F56/D56&gt;-1),F56/D56,"n/a"))</f>
        <v>#REF!</v>
      </c>
      <c r="I56" s="139"/>
      <c r="J56" s="136">
        <v>2028490000</v>
      </c>
      <c r="K56" s="139"/>
      <c r="L56" s="136">
        <f>+B56-J56</f>
        <v>576019787</v>
      </c>
      <c r="M56" s="140"/>
      <c r="N56" s="108">
        <f>IF(J56=0,"n/a",IF(AND(L56/J56&lt;1,L56/J56&gt;-1),L56/J56,"n/a"))</f>
        <v>0.28396481471439344</v>
      </c>
      <c r="O56" s="137"/>
      <c r="P56" s="80"/>
      <c r="Q56" s="83"/>
      <c r="R56" s="83"/>
    </row>
    <row r="57" spans="1:18" ht="6" customHeight="1" x14ac:dyDescent="0.25">
      <c r="A57" s="64"/>
      <c r="B57" s="146"/>
      <c r="C57" s="136"/>
      <c r="D57" s="146"/>
      <c r="E57" s="136"/>
      <c r="F57" s="146"/>
      <c r="G57" s="136"/>
      <c r="H57" s="146"/>
      <c r="I57" s="136"/>
      <c r="J57" s="146"/>
      <c r="K57" s="136"/>
      <c r="L57" s="146"/>
      <c r="M57" s="102"/>
      <c r="N57" s="147"/>
      <c r="O57" s="64"/>
      <c r="P57" s="64"/>
      <c r="Q57" s="64"/>
      <c r="R57" s="64"/>
    </row>
    <row r="58" spans="1:18" ht="13.8" thickBot="1" x14ac:dyDescent="0.3">
      <c r="A58" s="100" t="s">
        <v>72</v>
      </c>
      <c r="B58" s="148">
        <f>SUM(B54:B56)</f>
        <v>25594968484.721004</v>
      </c>
      <c r="C58" s="136"/>
      <c r="D58" s="148" t="e">
        <f>SUM(D54:D56)</f>
        <v>#REF!</v>
      </c>
      <c r="E58" s="136"/>
      <c r="F58" s="148" t="e">
        <f>SUM(F54:F56)</f>
        <v>#REF!</v>
      </c>
      <c r="G58" s="136"/>
      <c r="H58" s="148" t="e">
        <f>IF(D58=0,"n/a",IF(AND(F58/D58&lt;1,F58/D58&gt;-1),F58/D58,"n/a"))</f>
        <v>#REF!</v>
      </c>
      <c r="I58" s="136"/>
      <c r="J58" s="148">
        <f>SUM(J54:J56)</f>
        <v>24844768781.463997</v>
      </c>
      <c r="K58" s="136"/>
      <c r="L58" s="148">
        <f>SUM(L54:L56)</f>
        <v>750199703.25700092</v>
      </c>
      <c r="M58" s="102"/>
      <c r="N58" s="43">
        <f>IF(J58=0,"n/a",IF(AND(L58/J58&lt;1,L58/J58&gt;-1),L58/J58,"n/a"))</f>
        <v>3.0195479372571356E-2</v>
      </c>
      <c r="O58" s="137"/>
      <c r="P58" s="83"/>
      <c r="Q58" s="83"/>
      <c r="R58" s="83"/>
    </row>
    <row r="59" spans="1:18" ht="13.8" thickTop="1" x14ac:dyDescent="0.25">
      <c r="A59" s="66"/>
      <c r="B59" s="156"/>
      <c r="C59" s="127"/>
      <c r="D59" s="156"/>
      <c r="E59" s="127"/>
      <c r="F59" s="156"/>
      <c r="G59" s="157"/>
      <c r="H59" s="156"/>
      <c r="I59" s="127"/>
      <c r="J59" s="156"/>
      <c r="K59" s="127"/>
      <c r="L59" s="156"/>
      <c r="M59" s="150"/>
      <c r="N59" s="149"/>
      <c r="O59" s="131"/>
      <c r="P59" s="64"/>
      <c r="Q59" s="64"/>
      <c r="R59" s="64"/>
    </row>
    <row r="60" spans="1:18" x14ac:dyDescent="0.25"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</row>
    <row r="61" spans="1:18" x14ac:dyDescent="0.2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</row>
  </sheetData>
  <mergeCells count="1">
    <mergeCell ref="A61:R61"/>
  </mergeCells>
  <printOptions horizontalCentered="1"/>
  <pageMargins left="0.25" right="0.25" top="0.25" bottom="0.39" header="0" footer="0"/>
  <pageSetup scale="81" orientation="landscape" r:id="rId1"/>
  <headerFooter alignWithMargins="0">
    <oddFooter>&amp;C4c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B815BC54D72924CA91BC0B8265787F8" ma:contentTypeVersion="104" ma:contentTypeDescription="" ma:contentTypeScope="" ma:versionID="74f53cbd8baa891c15483d98beba500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2017-05-15T07:00:00+00:00</OpenedDate>
    <Date1 xmlns="dc463f71-b30c-4ab2-9473-d307f9d35888">2017-05-15T07:00:00+00:00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170381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9437F8A-AE38-4F7D-8E7D-9D2B3149B884}"/>
</file>

<file path=customXml/itemProps2.xml><?xml version="1.0" encoding="utf-8"?>
<ds:datastoreItem xmlns:ds="http://schemas.openxmlformats.org/officeDocument/2006/customXml" ds:itemID="{3B112059-93DC-4CB7-94F8-4379B35F6DE1}"/>
</file>

<file path=customXml/itemProps3.xml><?xml version="1.0" encoding="utf-8"?>
<ds:datastoreItem xmlns:ds="http://schemas.openxmlformats.org/officeDocument/2006/customXml" ds:itemID="{9183406D-3FA0-4835-A3D4-1A6FB17721B2}"/>
</file>

<file path=customXml/itemProps4.xml><?xml version="1.0" encoding="utf-8"?>
<ds:datastoreItem xmlns:ds="http://schemas.openxmlformats.org/officeDocument/2006/customXml" ds:itemID="{F9D5E6AD-F4D4-4163-B5AE-CF43000165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01-2017 SOG</vt:lpstr>
      <vt:lpstr>02-2017 SOG</vt:lpstr>
      <vt:lpstr>03-2017 SOG</vt:lpstr>
      <vt:lpstr>12ME 03-2017 SOG</vt:lpstr>
      <vt:lpstr>'01-2017 SOG'!Print_Area</vt:lpstr>
      <vt:lpstr>'02-2017 SOG'!Print_Area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Puget Sound Energy</cp:lastModifiedBy>
  <dcterms:created xsi:type="dcterms:W3CDTF">2017-05-15T15:11:39Z</dcterms:created>
  <dcterms:modified xsi:type="dcterms:W3CDTF">2017-05-15T15:16:16Z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0x0101006E56B4D1795A2E4DB2F0B01679ED314A00CB815BC54D72924CA91BC0B8265787F8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