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comments1.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saac.myhrum\Desktop\"/>
    </mc:Choice>
  </mc:AlternateContent>
  <bookViews>
    <workbookView xWindow="0" yWindow="0" windowWidth="19200" windowHeight="6255" firstSheet="3" activeTab="4"/>
  </bookViews>
  <sheets>
    <sheet name="WA 11-2013 Rates" sheetId="1" state="hidden" r:id="rId1"/>
    <sheet name="WA 11-2014 Rates" sheetId="2" state="hidden" r:id="rId2"/>
    <sheet name="OR 11-2013 Rates" sheetId="3" state="hidden" r:id="rId3"/>
    <sheet name="WA DEFERRALS" sheetId="14" r:id="rId4"/>
    <sheet name="WA Rates" sheetId="8" r:id="rId5"/>
  </sheets>
  <externalReferences>
    <externalReference r:id="rId6"/>
    <externalReference r:id="rId7"/>
    <externalReference r:id="rId8"/>
  </externalReferences>
  <definedNames>
    <definedName name="FERCINT13">'[1]FERC Interest Rates'!$A$10:$C$21</definedName>
    <definedName name="FERCINT14">'[1]FERC Interest Rates'!$A$22:$C$33</definedName>
    <definedName name="FERCINT15">'[1]FERC Interest Rates'!$A$34:$C$45</definedName>
    <definedName name="FERCINT16">'[1]FERC Interest Rates'!$A$46:$C$57</definedName>
    <definedName name="FERCINT17">'[1]FERC Interest Rates'!$A$58:$C$69</definedName>
    <definedName name="_xlnm.Print_Area" localSheetId="2">'OR 11-2013 Rates'!$A$1:$N$40</definedName>
    <definedName name="_xlnm.Print_Area" localSheetId="0">'WA 11-2013 Rates'!$A$1:$N$56</definedName>
    <definedName name="_xlnm.Print_Area" localSheetId="1">'WA 11-2014 Rates'!$A$1:$M$53</definedName>
    <definedName name="_xlnm.Print_Area" localSheetId="3">'WA DEFERRALS'!$A$1:$G$23</definedName>
    <definedName name="_xlnm.Print_Area" localSheetId="4">'WA Rates'!$A$1:$M$52</definedName>
    <definedName name="_xlnm.Print_Titles" localSheetId="2">'OR 11-2013 Rates'!$1:$8</definedName>
    <definedName name="_xlnm.Print_Titles" localSheetId="0">'WA 11-2013 Rates'!$1:$8</definedName>
    <definedName name="_xlnm.Print_Titles" localSheetId="1">'WA 11-2014 Rates'!$1:$8</definedName>
    <definedName name="_xlnm.Print_Titles" localSheetId="4">'WA Rates'!$2:$9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4" l="1"/>
  <c r="F9" i="14"/>
  <c r="C10" i="14"/>
  <c r="D10" i="14"/>
  <c r="E10" i="14"/>
  <c r="F10" i="14"/>
  <c r="C13" i="14"/>
  <c r="D13" i="14"/>
  <c r="E13" i="14"/>
  <c r="F13" i="14"/>
  <c r="C19" i="14"/>
  <c r="D19" i="14"/>
  <c r="E19" i="14"/>
  <c r="F19" i="14" l="1"/>
  <c r="I47" i="8"/>
  <c r="H47" i="8"/>
  <c r="G47" i="8"/>
  <c r="F47" i="8"/>
  <c r="F49" i="8" s="1"/>
  <c r="F51" i="8" s="1"/>
  <c r="I45" i="8"/>
  <c r="L45" i="8" s="1"/>
  <c r="H45" i="8"/>
  <c r="K45" i="8" s="1"/>
  <c r="G45" i="8"/>
  <c r="J45" i="8" s="1"/>
  <c r="I44" i="8"/>
  <c r="L44" i="8" s="1"/>
  <c r="H44" i="8"/>
  <c r="K44" i="8" s="1"/>
  <c r="G44" i="8"/>
  <c r="J44" i="8" s="1"/>
  <c r="J43" i="8"/>
  <c r="I43" i="8"/>
  <c r="L43" i="8" s="1"/>
  <c r="H43" i="8"/>
  <c r="K43" i="8" s="1"/>
  <c r="M43" i="8" s="1"/>
  <c r="G43" i="8"/>
  <c r="I42" i="8"/>
  <c r="L42" i="8" s="1"/>
  <c r="H42" i="8"/>
  <c r="K42" i="8" s="1"/>
  <c r="G42" i="8"/>
  <c r="J42" i="8" s="1"/>
  <c r="I41" i="8"/>
  <c r="L41" i="8" s="1"/>
  <c r="H41" i="8"/>
  <c r="K41" i="8" s="1"/>
  <c r="G41" i="8"/>
  <c r="J41" i="8" s="1"/>
  <c r="I40" i="8"/>
  <c r="L40" i="8" s="1"/>
  <c r="H40" i="8"/>
  <c r="K40" i="8" s="1"/>
  <c r="G40" i="8"/>
  <c r="J40" i="8" s="1"/>
  <c r="J38" i="8"/>
  <c r="I38" i="8"/>
  <c r="L38" i="8" s="1"/>
  <c r="H38" i="8"/>
  <c r="K38" i="8" s="1"/>
  <c r="G38" i="8"/>
  <c r="I37" i="8"/>
  <c r="L37" i="8" s="1"/>
  <c r="H37" i="8"/>
  <c r="K37" i="8" s="1"/>
  <c r="G37" i="8"/>
  <c r="J37" i="8" s="1"/>
  <c r="K36" i="8"/>
  <c r="I36" i="8"/>
  <c r="L36" i="8" s="1"/>
  <c r="G36" i="8"/>
  <c r="J36" i="8" s="1"/>
  <c r="I34" i="8"/>
  <c r="L34" i="8" s="1"/>
  <c r="H34" i="8"/>
  <c r="K34" i="8" s="1"/>
  <c r="G34" i="8"/>
  <c r="J34" i="8" s="1"/>
  <c r="M34" i="8" s="1"/>
  <c r="I33" i="8"/>
  <c r="L33" i="8" s="1"/>
  <c r="H33" i="8"/>
  <c r="K33" i="8" s="1"/>
  <c r="G33" i="8"/>
  <c r="J33" i="8" s="1"/>
  <c r="I32" i="8"/>
  <c r="L32" i="8" s="1"/>
  <c r="H32" i="8"/>
  <c r="K32" i="8" s="1"/>
  <c r="G32" i="8"/>
  <c r="J32" i="8" s="1"/>
  <c r="I30" i="8"/>
  <c r="L30" i="8" s="1"/>
  <c r="H30" i="8"/>
  <c r="K30" i="8" s="1"/>
  <c r="G30" i="8"/>
  <c r="J30" i="8" s="1"/>
  <c r="I29" i="8"/>
  <c r="L29" i="8" s="1"/>
  <c r="H29" i="8"/>
  <c r="K29" i="8" s="1"/>
  <c r="G29" i="8"/>
  <c r="J29" i="8" s="1"/>
  <c r="I28" i="8"/>
  <c r="L28" i="8" s="1"/>
  <c r="H28" i="8"/>
  <c r="K28" i="8" s="1"/>
  <c r="G28" i="8"/>
  <c r="J28" i="8" s="1"/>
  <c r="I26" i="8"/>
  <c r="L26" i="8" s="1"/>
  <c r="H26" i="8"/>
  <c r="K26" i="8" s="1"/>
  <c r="G26" i="8"/>
  <c r="J26" i="8" s="1"/>
  <c r="I25" i="8"/>
  <c r="L25" i="8" s="1"/>
  <c r="H25" i="8"/>
  <c r="K25" i="8" s="1"/>
  <c r="G25" i="8"/>
  <c r="J25" i="8" s="1"/>
  <c r="J24" i="8"/>
  <c r="I24" i="8"/>
  <c r="L24" i="8" s="1"/>
  <c r="H24" i="8"/>
  <c r="K24" i="8" s="1"/>
  <c r="M24" i="8" s="1"/>
  <c r="G24" i="8"/>
  <c r="K23" i="8"/>
  <c r="I23" i="8"/>
  <c r="L23" i="8" s="1"/>
  <c r="H23" i="8"/>
  <c r="G23" i="8"/>
  <c r="J23" i="8" s="1"/>
  <c r="I22" i="8"/>
  <c r="L22" i="8" s="1"/>
  <c r="H22" i="8"/>
  <c r="K22" i="8" s="1"/>
  <c r="G22" i="8"/>
  <c r="J22" i="8" s="1"/>
  <c r="K21" i="8"/>
  <c r="J21" i="8"/>
  <c r="M21" i="8" s="1"/>
  <c r="I21" i="8"/>
  <c r="L21" i="8" s="1"/>
  <c r="G21" i="8"/>
  <c r="H19" i="8"/>
  <c r="K19" i="8" s="1"/>
  <c r="M19" i="8" s="1"/>
  <c r="G19" i="8"/>
  <c r="J19" i="8" s="1"/>
  <c r="H18" i="8"/>
  <c r="K18" i="8" s="1"/>
  <c r="M18" i="8" s="1"/>
  <c r="G18" i="8"/>
  <c r="J18" i="8" s="1"/>
  <c r="I17" i="8"/>
  <c r="L17" i="8" s="1"/>
  <c r="H17" i="8"/>
  <c r="K17" i="8" s="1"/>
  <c r="G17" i="8"/>
  <c r="J17" i="8" s="1"/>
  <c r="J16" i="8"/>
  <c r="I16" i="8"/>
  <c r="L16" i="8" s="1"/>
  <c r="H16" i="8"/>
  <c r="K16" i="8" s="1"/>
  <c r="G16" i="8"/>
  <c r="H14" i="8"/>
  <c r="K14" i="8" s="1"/>
  <c r="G14" i="8"/>
  <c r="J14" i="8" s="1"/>
  <c r="H13" i="8"/>
  <c r="K13" i="8" s="1"/>
  <c r="G13" i="8"/>
  <c r="J13" i="8" s="1"/>
  <c r="K12" i="8"/>
  <c r="I12" i="8"/>
  <c r="L12" i="8" s="1"/>
  <c r="G12" i="8"/>
  <c r="J12" i="8" s="1"/>
  <c r="M12" i="8" s="1"/>
  <c r="L11" i="8"/>
  <c r="I11" i="8"/>
  <c r="H11" i="8"/>
  <c r="K11" i="8" s="1"/>
  <c r="G11" i="8"/>
  <c r="J11" i="8" s="1"/>
  <c r="L10" i="8"/>
  <c r="K10" i="8"/>
  <c r="J10" i="8"/>
  <c r="H9" i="8"/>
  <c r="I9" i="8" s="1"/>
  <c r="F35" i="3"/>
  <c r="F29" i="3"/>
  <c r="F34" i="3" s="1"/>
  <c r="L27" i="3"/>
  <c r="K27" i="3"/>
  <c r="J27" i="3"/>
  <c r="L26" i="3"/>
  <c r="K26" i="3"/>
  <c r="J26" i="3"/>
  <c r="M26" i="3" s="1"/>
  <c r="L25" i="3"/>
  <c r="K25" i="3"/>
  <c r="J25" i="3"/>
  <c r="M25" i="3" s="1"/>
  <c r="L22" i="3"/>
  <c r="K22" i="3"/>
  <c r="J22" i="3"/>
  <c r="L21" i="3"/>
  <c r="K21" i="3"/>
  <c r="J21" i="3"/>
  <c r="L18" i="3"/>
  <c r="K18" i="3"/>
  <c r="J18" i="3"/>
  <c r="M18" i="3" s="1"/>
  <c r="K17" i="3"/>
  <c r="J17" i="3"/>
  <c r="M17" i="3" s="1"/>
  <c r="K16" i="3"/>
  <c r="M16" i="3" s="1"/>
  <c r="J16" i="3"/>
  <c r="L15" i="3"/>
  <c r="K15" i="3"/>
  <c r="J15" i="3"/>
  <c r="K12" i="3"/>
  <c r="J12" i="3"/>
  <c r="K11" i="3"/>
  <c r="J11" i="3"/>
  <c r="L10" i="3"/>
  <c r="K10" i="3"/>
  <c r="J10" i="3"/>
  <c r="F8" i="3"/>
  <c r="F7" i="3"/>
  <c r="A4" i="3"/>
  <c r="I46" i="2"/>
  <c r="H46" i="2"/>
  <c r="K46" i="2" s="1"/>
  <c r="G46" i="2"/>
  <c r="F46" i="2"/>
  <c r="I44" i="2"/>
  <c r="L44" i="2" s="1"/>
  <c r="H44" i="2"/>
  <c r="K44" i="2" s="1"/>
  <c r="G44" i="2"/>
  <c r="J44" i="2" s="1"/>
  <c r="I43" i="2"/>
  <c r="L43" i="2" s="1"/>
  <c r="H43" i="2"/>
  <c r="K43" i="2" s="1"/>
  <c r="G43" i="2"/>
  <c r="J43" i="2" s="1"/>
  <c r="K42" i="2"/>
  <c r="J42" i="2"/>
  <c r="I42" i="2"/>
  <c r="L42" i="2" s="1"/>
  <c r="H42" i="2"/>
  <c r="G42" i="2"/>
  <c r="J41" i="2"/>
  <c r="M41" i="2" s="1"/>
  <c r="I41" i="2"/>
  <c r="L41" i="2" s="1"/>
  <c r="H41" i="2"/>
  <c r="K41" i="2" s="1"/>
  <c r="G41" i="2"/>
  <c r="L40" i="2"/>
  <c r="I40" i="2"/>
  <c r="H40" i="2"/>
  <c r="K40" i="2" s="1"/>
  <c r="G40" i="2"/>
  <c r="J40" i="2" s="1"/>
  <c r="L39" i="2"/>
  <c r="I39" i="2"/>
  <c r="H39" i="2"/>
  <c r="K39" i="2" s="1"/>
  <c r="G39" i="2"/>
  <c r="J39" i="2" s="1"/>
  <c r="K37" i="2"/>
  <c r="I37" i="2"/>
  <c r="L37" i="2" s="1"/>
  <c r="H37" i="2"/>
  <c r="G37" i="2"/>
  <c r="J37" i="2" s="1"/>
  <c r="I36" i="2"/>
  <c r="L36" i="2" s="1"/>
  <c r="H36" i="2"/>
  <c r="K36" i="2" s="1"/>
  <c r="G36" i="2"/>
  <c r="J36" i="2" s="1"/>
  <c r="M36" i="2" s="1"/>
  <c r="K35" i="2"/>
  <c r="I35" i="2"/>
  <c r="L35" i="2" s="1"/>
  <c r="G35" i="2"/>
  <c r="J35" i="2" s="1"/>
  <c r="M35" i="2" s="1"/>
  <c r="K33" i="2"/>
  <c r="I33" i="2"/>
  <c r="L33" i="2" s="1"/>
  <c r="H33" i="2"/>
  <c r="G33" i="2"/>
  <c r="J33" i="2" s="1"/>
  <c r="M33" i="2" s="1"/>
  <c r="J32" i="2"/>
  <c r="I32" i="2"/>
  <c r="L32" i="2" s="1"/>
  <c r="H32" i="2"/>
  <c r="K32" i="2" s="1"/>
  <c r="G32" i="2"/>
  <c r="I31" i="2"/>
  <c r="L31" i="2" s="1"/>
  <c r="H31" i="2"/>
  <c r="K31" i="2" s="1"/>
  <c r="G31" i="2"/>
  <c r="J31" i="2" s="1"/>
  <c r="K29" i="2"/>
  <c r="I29" i="2"/>
  <c r="L29" i="2" s="1"/>
  <c r="H29" i="2"/>
  <c r="G29" i="2"/>
  <c r="J29" i="2" s="1"/>
  <c r="K28" i="2"/>
  <c r="J28" i="2"/>
  <c r="M28" i="2" s="1"/>
  <c r="I28" i="2"/>
  <c r="L28" i="2" s="1"/>
  <c r="H28" i="2"/>
  <c r="G28" i="2"/>
  <c r="I27" i="2"/>
  <c r="H27" i="2"/>
  <c r="G27" i="2"/>
  <c r="F27" i="2"/>
  <c r="L27" i="2" s="1"/>
  <c r="J25" i="2"/>
  <c r="I25" i="2"/>
  <c r="L25" i="2" s="1"/>
  <c r="H25" i="2"/>
  <c r="K25" i="2" s="1"/>
  <c r="G25" i="2"/>
  <c r="I24" i="2"/>
  <c r="L24" i="2" s="1"/>
  <c r="H24" i="2"/>
  <c r="K24" i="2" s="1"/>
  <c r="G24" i="2"/>
  <c r="J24" i="2" s="1"/>
  <c r="K23" i="2"/>
  <c r="J23" i="2"/>
  <c r="I23" i="2"/>
  <c r="L23" i="2" s="1"/>
  <c r="H23" i="2"/>
  <c r="G23" i="2"/>
  <c r="K22" i="2"/>
  <c r="I22" i="2"/>
  <c r="L22" i="2" s="1"/>
  <c r="H22" i="2"/>
  <c r="G22" i="2"/>
  <c r="J22" i="2" s="1"/>
  <c r="L21" i="2"/>
  <c r="J21" i="2"/>
  <c r="M21" i="2" s="1"/>
  <c r="I21" i="2"/>
  <c r="H21" i="2"/>
  <c r="K21" i="2" s="1"/>
  <c r="G21" i="2"/>
  <c r="K20" i="2"/>
  <c r="I20" i="2"/>
  <c r="L20" i="2" s="1"/>
  <c r="G20" i="2"/>
  <c r="J20" i="2" s="1"/>
  <c r="H18" i="2"/>
  <c r="K18" i="2" s="1"/>
  <c r="G18" i="2"/>
  <c r="J18" i="2" s="1"/>
  <c r="M18" i="2" s="1"/>
  <c r="H17" i="2"/>
  <c r="K17" i="2" s="1"/>
  <c r="G17" i="2"/>
  <c r="J17" i="2" s="1"/>
  <c r="K16" i="2"/>
  <c r="I16" i="2"/>
  <c r="L16" i="2" s="1"/>
  <c r="H16" i="2"/>
  <c r="G16" i="2"/>
  <c r="J16" i="2" s="1"/>
  <c r="L15" i="2"/>
  <c r="I15" i="2"/>
  <c r="H15" i="2"/>
  <c r="K15" i="2" s="1"/>
  <c r="G15" i="2"/>
  <c r="J15" i="2" s="1"/>
  <c r="H13" i="2"/>
  <c r="K13" i="2" s="1"/>
  <c r="G13" i="2"/>
  <c r="J13" i="2" s="1"/>
  <c r="M13" i="2" s="1"/>
  <c r="J12" i="2"/>
  <c r="H12" i="2"/>
  <c r="K12" i="2" s="1"/>
  <c r="G12" i="2"/>
  <c r="K11" i="2"/>
  <c r="I11" i="2"/>
  <c r="L11" i="2" s="1"/>
  <c r="G11" i="2"/>
  <c r="J11" i="2" s="1"/>
  <c r="J10" i="2"/>
  <c r="I10" i="2"/>
  <c r="L10" i="2" s="1"/>
  <c r="H10" i="2"/>
  <c r="K10" i="2" s="1"/>
  <c r="G10" i="2"/>
  <c r="L9" i="2"/>
  <c r="K9" i="2"/>
  <c r="M9" i="2" s="1"/>
  <c r="J9" i="2"/>
  <c r="H8" i="2"/>
  <c r="I8" i="2" s="1"/>
  <c r="A4" i="2"/>
  <c r="F49" i="1"/>
  <c r="K49" i="1" s="1"/>
  <c r="L46" i="1"/>
  <c r="K46" i="1"/>
  <c r="J46" i="1"/>
  <c r="M46" i="1" s="1"/>
  <c r="L45" i="1"/>
  <c r="K45" i="1"/>
  <c r="J45" i="1"/>
  <c r="M45" i="1" s="1"/>
  <c r="L44" i="1"/>
  <c r="K44" i="1"/>
  <c r="J44" i="1"/>
  <c r="L43" i="1"/>
  <c r="K43" i="1"/>
  <c r="J43" i="1"/>
  <c r="L42" i="1"/>
  <c r="K42" i="1"/>
  <c r="J42" i="1"/>
  <c r="M42" i="1" s="1"/>
  <c r="L41" i="1"/>
  <c r="K41" i="1"/>
  <c r="J41" i="1"/>
  <c r="M41" i="1" s="1"/>
  <c r="L38" i="1"/>
  <c r="K38" i="1"/>
  <c r="J38" i="1"/>
  <c r="L37" i="1"/>
  <c r="K37" i="1"/>
  <c r="J37" i="1"/>
  <c r="L36" i="1"/>
  <c r="K36" i="1"/>
  <c r="J36" i="1"/>
  <c r="M36" i="1" s="1"/>
  <c r="L34" i="1"/>
  <c r="K34" i="1"/>
  <c r="J34" i="1"/>
  <c r="M34" i="1" s="1"/>
  <c r="L33" i="1"/>
  <c r="K33" i="1"/>
  <c r="J33" i="1"/>
  <c r="L32" i="1"/>
  <c r="K32" i="1"/>
  <c r="J32" i="1"/>
  <c r="L30" i="1"/>
  <c r="K30" i="1"/>
  <c r="J30" i="1"/>
  <c r="M30" i="1" s="1"/>
  <c r="L29" i="1"/>
  <c r="K29" i="1"/>
  <c r="J29" i="1"/>
  <c r="M29" i="1" s="1"/>
  <c r="L28" i="1"/>
  <c r="K28" i="1"/>
  <c r="J28" i="1"/>
  <c r="L26" i="1"/>
  <c r="K26" i="1"/>
  <c r="J26" i="1"/>
  <c r="L25" i="1"/>
  <c r="K25" i="1"/>
  <c r="J25" i="1"/>
  <c r="M25" i="1" s="1"/>
  <c r="L24" i="1"/>
  <c r="K24" i="1"/>
  <c r="J24" i="1"/>
  <c r="M24" i="1" s="1"/>
  <c r="L23" i="1"/>
  <c r="K23" i="1"/>
  <c r="J23" i="1"/>
  <c r="L22" i="1"/>
  <c r="K22" i="1"/>
  <c r="J22" i="1"/>
  <c r="L21" i="1"/>
  <c r="K21" i="1"/>
  <c r="J21" i="1"/>
  <c r="M21" i="1" s="1"/>
  <c r="K19" i="1"/>
  <c r="J19" i="1"/>
  <c r="M19" i="1" s="1"/>
  <c r="K18" i="1"/>
  <c r="M18" i="1" s="1"/>
  <c r="J18" i="1"/>
  <c r="L17" i="1"/>
  <c r="K17" i="1"/>
  <c r="J17" i="1"/>
  <c r="L16" i="1"/>
  <c r="K16" i="1"/>
  <c r="J16" i="1"/>
  <c r="K13" i="1"/>
  <c r="M13" i="1" s="1"/>
  <c r="J13" i="1"/>
  <c r="K12" i="1"/>
  <c r="J12" i="1"/>
  <c r="M12" i="1" s="1"/>
  <c r="L11" i="1"/>
  <c r="K11" i="1"/>
  <c r="J11" i="1"/>
  <c r="L10" i="1"/>
  <c r="K10" i="1"/>
  <c r="J10" i="1"/>
  <c r="L9" i="1"/>
  <c r="K9" i="1"/>
  <c r="J9" i="1"/>
  <c r="H8" i="1"/>
  <c r="A4" i="1"/>
  <c r="M15" i="2" l="1"/>
  <c r="M32" i="2"/>
  <c r="M30" i="8"/>
  <c r="M33" i="8"/>
  <c r="K51" i="1"/>
  <c r="K53" i="1" s="1"/>
  <c r="M23" i="2"/>
  <c r="M24" i="2"/>
  <c r="M40" i="2"/>
  <c r="M29" i="8"/>
  <c r="M11" i="1"/>
  <c r="M17" i="1"/>
  <c r="M23" i="1"/>
  <c r="M28" i="1"/>
  <c r="M33" i="1"/>
  <c r="M38" i="1"/>
  <c r="M44" i="1"/>
  <c r="M10" i="2"/>
  <c r="M20" i="2"/>
  <c r="M22" i="2"/>
  <c r="M25" i="2"/>
  <c r="M29" i="2"/>
  <c r="M44" i="2"/>
  <c r="K29" i="3"/>
  <c r="K34" i="3" s="1"/>
  <c r="L29" i="3"/>
  <c r="L34" i="3" s="1"/>
  <c r="M10" i="1"/>
  <c r="M16" i="1"/>
  <c r="M22" i="1"/>
  <c r="M26" i="1"/>
  <c r="M32" i="1"/>
  <c r="M37" i="1"/>
  <c r="M43" i="1"/>
  <c r="M12" i="3"/>
  <c r="F36" i="3"/>
  <c r="M14" i="8"/>
  <c r="M17" i="8"/>
  <c r="M25" i="8"/>
  <c r="M44" i="8"/>
  <c r="M45" i="8"/>
  <c r="L46" i="2"/>
  <c r="L47" i="8"/>
  <c r="L49" i="8" s="1"/>
  <c r="J47" i="8"/>
  <c r="J49" i="8" s="1"/>
  <c r="J46" i="2"/>
  <c r="M46" i="2" s="1"/>
  <c r="K47" i="8"/>
  <c r="K49" i="8" s="1"/>
  <c r="K51" i="8" s="1"/>
  <c r="M31" i="2"/>
  <c r="M11" i="2"/>
  <c r="M16" i="2"/>
  <c r="L48" i="2"/>
  <c r="L50" i="2" s="1"/>
  <c r="M42" i="2"/>
  <c r="M11" i="8"/>
  <c r="M26" i="8"/>
  <c r="L49" i="1"/>
  <c r="L51" i="1" s="1"/>
  <c r="L53" i="1" s="1"/>
  <c r="M12" i="2"/>
  <c r="M17" i="2"/>
  <c r="M11" i="3"/>
  <c r="M15" i="3"/>
  <c r="M22" i="3"/>
  <c r="M13" i="8"/>
  <c r="M22" i="8"/>
  <c r="M23" i="8"/>
  <c r="M37" i="8"/>
  <c r="M40" i="8"/>
  <c r="M41" i="8"/>
  <c r="F51" i="1"/>
  <c r="J49" i="1"/>
  <c r="M37" i="2"/>
  <c r="M28" i="8"/>
  <c r="M9" i="1"/>
  <c r="F49" i="2"/>
  <c r="K27" i="2"/>
  <c r="K48" i="2" s="1"/>
  <c r="K50" i="2" s="1"/>
  <c r="J27" i="2"/>
  <c r="M27" i="2" s="1"/>
  <c r="M39" i="2"/>
  <c r="M43" i="2"/>
  <c r="M10" i="3"/>
  <c r="M21" i="3"/>
  <c r="M27" i="3"/>
  <c r="J29" i="3"/>
  <c r="M16" i="8"/>
  <c r="M38" i="8"/>
  <c r="M42" i="8"/>
  <c r="M32" i="8"/>
  <c r="F74" i="8"/>
  <c r="M10" i="8"/>
  <c r="M36" i="8"/>
  <c r="M48" i="2" l="1"/>
  <c r="O49" i="2" s="1"/>
  <c r="M49" i="1"/>
  <c r="M51" i="1" s="1"/>
  <c r="M47" i="8"/>
  <c r="M49" i="8" s="1"/>
  <c r="M50" i="2"/>
  <c r="K35" i="3"/>
  <c r="K36" i="3" s="1"/>
  <c r="L35" i="3"/>
  <c r="L36" i="3" s="1"/>
  <c r="J51" i="8"/>
  <c r="L51" i="8"/>
  <c r="M29" i="3"/>
  <c r="M31" i="3" s="1"/>
  <c r="J35" i="3"/>
  <c r="J34" i="3"/>
  <c r="M34" i="3" s="1"/>
  <c r="F52" i="1"/>
  <c r="F53" i="1" s="1"/>
  <c r="G56" i="1" s="1"/>
  <c r="F50" i="2"/>
  <c r="J51" i="1"/>
  <c r="J53" i="1" s="1"/>
  <c r="J48" i="2"/>
  <c r="J50" i="2" s="1"/>
  <c r="O52" i="1" l="1"/>
  <c r="M53" i="1"/>
  <c r="M35" i="3"/>
  <c r="M36" i="3" s="1"/>
  <c r="J36" i="3"/>
  <c r="O50" i="8"/>
  <c r="M51" i="8"/>
</calcChain>
</file>

<file path=xl/comments1.xml><?xml version="1.0" encoding="utf-8"?>
<comments xmlns="http://schemas.openxmlformats.org/spreadsheetml/2006/main">
  <authors>
    <author>Cascade Natural Gas</author>
    <author>Jim Haug</author>
    <author>sarah.volk</author>
  </authors>
  <commentList>
    <comment ref="F9" authorId="0" shapeId="0">
      <text>
        <r>
          <rPr>
            <b/>
            <sz val="9"/>
            <color indexed="81"/>
            <rFont val="Tahoma"/>
            <family val="2"/>
          </rPr>
          <t>Cascade Natural Gas:</t>
        </r>
        <r>
          <rPr>
            <sz val="9"/>
            <color indexed="81"/>
            <rFont val="Tahoma"/>
            <family val="2"/>
          </rPr>
          <t xml:space="preserve">
Page 9</t>
        </r>
      </text>
    </comment>
    <comment ref="F11" authorId="0" shapeId="0">
      <text>
        <r>
          <rPr>
            <b/>
            <sz val="9"/>
            <color indexed="81"/>
            <rFont val="Tahoma"/>
            <family val="2"/>
          </rPr>
          <t>Cascade Natural Gas:</t>
        </r>
        <r>
          <rPr>
            <sz val="9"/>
            <color indexed="81"/>
            <rFont val="Tahoma"/>
            <family val="2"/>
          </rPr>
          <t xml:space="preserve">
Page 9
</t>
        </r>
      </text>
    </comment>
    <comment ref="F13" authorId="0" shapeId="0">
      <text>
        <r>
          <rPr>
            <b/>
            <sz val="9"/>
            <color indexed="81"/>
            <rFont val="Tahoma"/>
            <family val="2"/>
          </rPr>
          <t>Cascade Natural Gas:</t>
        </r>
        <r>
          <rPr>
            <sz val="9"/>
            <color indexed="81"/>
            <rFont val="Tahoma"/>
            <family val="2"/>
          </rPr>
          <t xml:space="preserve">
Unbilled - C27
</t>
        </r>
      </text>
    </comment>
    <comment ref="F16" authorId="0" shapeId="0">
      <text>
        <r>
          <rPr>
            <b/>
            <sz val="9"/>
            <color indexed="81"/>
            <rFont val="Tahoma"/>
            <family val="2"/>
          </rPr>
          <t>Cascade Natural Gas:</t>
        </r>
        <r>
          <rPr>
            <sz val="9"/>
            <color indexed="81"/>
            <rFont val="Tahoma"/>
            <family val="2"/>
          </rPr>
          <t xml:space="preserve">
Page 11</t>
        </r>
      </text>
    </comment>
    <comment ref="F17" authorId="0" shapeId="0">
      <text>
        <r>
          <rPr>
            <b/>
            <sz val="9"/>
            <color indexed="81"/>
            <rFont val="Tahoma"/>
            <family val="2"/>
          </rPr>
          <t>Cascade Natural Gas:</t>
        </r>
        <r>
          <rPr>
            <sz val="9"/>
            <color indexed="81"/>
            <rFont val="Tahoma"/>
            <family val="2"/>
          </rPr>
          <t xml:space="preserve">
Page 11</t>
        </r>
      </text>
    </comment>
    <comment ref="F19" authorId="0" shapeId="0">
      <text>
        <r>
          <rPr>
            <b/>
            <sz val="9"/>
            <color indexed="81"/>
            <rFont val="Tahoma"/>
            <family val="2"/>
          </rPr>
          <t>Cascade Natural Gas:</t>
        </r>
        <r>
          <rPr>
            <sz val="9"/>
            <color indexed="81"/>
            <rFont val="Tahoma"/>
            <family val="2"/>
          </rPr>
          <t xml:space="preserve">
Unbilled - D27
</t>
        </r>
      </text>
    </comment>
    <comment ref="F21" authorId="0" shapeId="0">
      <text>
        <r>
          <rPr>
            <b/>
            <sz val="9"/>
            <color indexed="81"/>
            <rFont val="Tahoma"/>
            <family val="2"/>
          </rPr>
          <t>Cascade Natural Gas:</t>
        </r>
        <r>
          <rPr>
            <sz val="9"/>
            <color indexed="81"/>
            <rFont val="Tahoma"/>
            <family val="2"/>
          </rPr>
          <t xml:space="preserve">
Page 11</t>
        </r>
      </text>
    </comment>
    <comment ref="F22" authorId="0" shapeId="0">
      <text>
        <r>
          <rPr>
            <b/>
            <sz val="9"/>
            <color indexed="81"/>
            <rFont val="Tahoma"/>
            <family val="2"/>
          </rPr>
          <t>Cascade Natural Gas:</t>
        </r>
        <r>
          <rPr>
            <sz val="9"/>
            <color indexed="81"/>
            <rFont val="Tahoma"/>
            <family val="2"/>
          </rPr>
          <t xml:space="preserve">
Page 11/12</t>
        </r>
      </text>
    </comment>
    <comment ref="F28" authorId="0" shapeId="0">
      <text>
        <r>
          <rPr>
            <b/>
            <sz val="9"/>
            <color indexed="81"/>
            <rFont val="Tahoma"/>
            <family val="2"/>
          </rPr>
          <t>Cascade Natural Gas:</t>
        </r>
        <r>
          <rPr>
            <sz val="9"/>
            <color indexed="81"/>
            <rFont val="Tahoma"/>
            <family val="2"/>
          </rPr>
          <t xml:space="preserve">
Page 10
</t>
        </r>
      </text>
    </comment>
    <comment ref="F29" authorId="0" shapeId="0">
      <text>
        <r>
          <rPr>
            <b/>
            <sz val="9"/>
            <color indexed="81"/>
            <rFont val="Tahoma"/>
            <family val="2"/>
          </rPr>
          <t>Cascade Natural Gas:</t>
        </r>
        <r>
          <rPr>
            <sz val="9"/>
            <color indexed="81"/>
            <rFont val="Tahoma"/>
            <family val="2"/>
          </rPr>
          <t xml:space="preserve">
Page 10
</t>
        </r>
      </text>
    </comment>
    <comment ref="F32" authorId="0" shapeId="0">
      <text>
        <r>
          <rPr>
            <b/>
            <sz val="9"/>
            <color indexed="81"/>
            <rFont val="Tahoma"/>
            <family val="2"/>
          </rPr>
          <t>Cascade Natural Gas:</t>
        </r>
        <r>
          <rPr>
            <sz val="9"/>
            <color indexed="81"/>
            <rFont val="Tahoma"/>
            <family val="2"/>
          </rPr>
          <t xml:space="preserve">
Page 12</t>
        </r>
      </text>
    </comment>
    <comment ref="F34" authorId="0" shapeId="0">
      <text>
        <r>
          <rPr>
            <b/>
            <sz val="9"/>
            <color indexed="81"/>
            <rFont val="Tahoma"/>
            <family val="2"/>
          </rPr>
          <t>Cascade Natural Gas:</t>
        </r>
        <r>
          <rPr>
            <sz val="9"/>
            <color indexed="81"/>
            <rFont val="Tahoma"/>
            <family val="2"/>
          </rPr>
          <t xml:space="preserve">
1501A - Page 7</t>
        </r>
      </text>
    </comment>
    <comment ref="F36" authorId="0" shapeId="0">
      <text>
        <r>
          <rPr>
            <b/>
            <sz val="9"/>
            <color indexed="81"/>
            <rFont val="Tahoma"/>
            <family val="2"/>
          </rPr>
          <t>Cascade Natural Gas:</t>
        </r>
        <r>
          <rPr>
            <sz val="9"/>
            <color indexed="81"/>
            <rFont val="Tahoma"/>
            <family val="2"/>
          </rPr>
          <t xml:space="preserve">
1501 - Page12
</t>
        </r>
      </text>
    </comment>
    <comment ref="F38" authorId="0" shapeId="0">
      <text>
        <r>
          <rPr>
            <b/>
            <sz val="9"/>
            <color indexed="81"/>
            <rFont val="Tahoma"/>
            <family val="2"/>
          </rPr>
          <t>Cascade Natural Gas:</t>
        </r>
        <r>
          <rPr>
            <sz val="9"/>
            <color indexed="81"/>
            <rFont val="Tahoma"/>
            <family val="2"/>
          </rPr>
          <t xml:space="preserve">
1501A - Page 7</t>
        </r>
      </text>
    </comment>
    <comment ref="F41" authorId="0" shapeId="0">
      <text>
        <r>
          <rPr>
            <b/>
            <sz val="9"/>
            <color indexed="81"/>
            <rFont val="Tahoma"/>
            <family val="2"/>
          </rPr>
          <t>Cascade Natural Gas:</t>
        </r>
        <r>
          <rPr>
            <sz val="9"/>
            <color indexed="81"/>
            <rFont val="Tahoma"/>
            <family val="2"/>
          </rPr>
          <t xml:space="preserve">
Page 13
</t>
        </r>
      </text>
    </comment>
    <comment ref="F43" authorId="0" shapeId="0">
      <text>
        <r>
          <rPr>
            <b/>
            <sz val="9"/>
            <color indexed="81"/>
            <rFont val="Tahoma"/>
            <family val="2"/>
          </rPr>
          <t>Cascade Natural Gas:</t>
        </r>
        <r>
          <rPr>
            <sz val="9"/>
            <color indexed="81"/>
            <rFont val="Tahoma"/>
            <family val="2"/>
          </rPr>
          <t xml:space="preserve">
1501A - Page 7</t>
        </r>
      </text>
    </comment>
    <comment ref="F44" authorId="0" shapeId="0">
      <text>
        <r>
          <rPr>
            <b/>
            <sz val="9"/>
            <color indexed="81"/>
            <rFont val="Tahoma"/>
            <family val="2"/>
          </rPr>
          <t>Cascade Natural Gas:</t>
        </r>
        <r>
          <rPr>
            <sz val="9"/>
            <color indexed="81"/>
            <rFont val="Tahoma"/>
            <family val="2"/>
          </rPr>
          <t xml:space="preserve">
Page 13</t>
        </r>
      </text>
    </comment>
    <comment ref="F46" authorId="0" shapeId="0">
      <text>
        <r>
          <rPr>
            <b/>
            <sz val="9"/>
            <color indexed="81"/>
            <rFont val="Tahoma"/>
            <family val="2"/>
          </rPr>
          <t>Cascade Natural Gas:</t>
        </r>
        <r>
          <rPr>
            <sz val="9"/>
            <color indexed="81"/>
            <rFont val="Tahoma"/>
            <family val="2"/>
          </rPr>
          <t xml:space="preserve">
1501A - Page 8</t>
        </r>
      </text>
    </comment>
    <comment ref="M51" authorId="1" shapeId="0">
      <text>
        <r>
          <rPr>
            <b/>
            <sz val="8"/>
            <color indexed="81"/>
            <rFont val="Tahoma"/>
            <family val="2"/>
          </rPr>
          <t>Jim Haug:</t>
        </r>
        <r>
          <rPr>
            <sz val="8"/>
            <color indexed="81"/>
            <rFont val="Tahoma"/>
            <family val="2"/>
          </rPr>
          <t xml:space="preserve">
Sum of Debits to 670001 (assigned gas cost).</t>
        </r>
      </text>
    </comment>
    <comment ref="L53" authorId="2" shapeId="0">
      <text>
        <r>
          <rPr>
            <b/>
            <sz val="9"/>
            <color indexed="81"/>
            <rFont val="Tahoma"/>
            <family val="2"/>
          </rPr>
          <t>sarah.volk:</t>
        </r>
        <r>
          <rPr>
            <sz val="9"/>
            <color indexed="81"/>
            <rFont val="Tahoma"/>
            <family val="2"/>
          </rPr>
          <t xml:space="preserve">
Used as a comparison to the AMORTWA spreadsheet as a cross check.</t>
        </r>
      </text>
    </comment>
  </commentList>
</comments>
</file>

<file path=xl/comments2.xml><?xml version="1.0" encoding="utf-8"?>
<comments xmlns="http://schemas.openxmlformats.org/spreadsheetml/2006/main">
  <authors>
    <author>Cascade Natural Gas</author>
    <author>Jim Haug</author>
    <author>sarah.volk</author>
  </authors>
  <commentList>
    <comment ref="F9" authorId="0" shapeId="0">
      <text>
        <r>
          <rPr>
            <b/>
            <sz val="9"/>
            <color indexed="81"/>
            <rFont val="Tahoma"/>
            <family val="2"/>
          </rPr>
          <t>Cascade Natural Gas:</t>
        </r>
        <r>
          <rPr>
            <sz val="9"/>
            <color indexed="81"/>
            <rFont val="Tahoma"/>
            <family val="2"/>
          </rPr>
          <t xml:space="preserve">
Page 9</t>
        </r>
      </text>
    </comment>
    <comment ref="F11" authorId="0" shapeId="0">
      <text>
        <r>
          <rPr>
            <b/>
            <sz val="9"/>
            <color indexed="81"/>
            <rFont val="Tahoma"/>
            <family val="2"/>
          </rPr>
          <t>Cascade Natural Gas:</t>
        </r>
        <r>
          <rPr>
            <sz val="9"/>
            <color indexed="81"/>
            <rFont val="Tahoma"/>
            <family val="2"/>
          </rPr>
          <t xml:space="preserve">
Page 9
</t>
        </r>
      </text>
    </comment>
    <comment ref="F12" authorId="0" shapeId="0">
      <text>
        <r>
          <rPr>
            <b/>
            <sz val="9"/>
            <color indexed="81"/>
            <rFont val="Tahoma"/>
            <family val="2"/>
          </rPr>
          <t>Cascade Natural Gas:</t>
        </r>
        <r>
          <rPr>
            <sz val="9"/>
            <color indexed="81"/>
            <rFont val="Tahoma"/>
            <family val="2"/>
          </rPr>
          <t xml:space="preserve">
Unbilled - C27
</t>
        </r>
      </text>
    </comment>
    <comment ref="F13" authorId="0" shapeId="0">
      <text>
        <r>
          <rPr>
            <b/>
            <sz val="9"/>
            <color indexed="81"/>
            <rFont val="Tahoma"/>
            <family val="2"/>
          </rPr>
          <t>Cascade Natural Gas:</t>
        </r>
        <r>
          <rPr>
            <sz val="9"/>
            <color indexed="81"/>
            <rFont val="Tahoma"/>
            <family val="2"/>
          </rPr>
          <t xml:space="preserve">
Unbilled - C27
</t>
        </r>
      </text>
    </comment>
    <comment ref="F15" authorId="0" shapeId="0">
      <text>
        <r>
          <rPr>
            <b/>
            <sz val="9"/>
            <color indexed="81"/>
            <rFont val="Tahoma"/>
            <family val="2"/>
          </rPr>
          <t>Cascade Natural Gas:</t>
        </r>
        <r>
          <rPr>
            <sz val="9"/>
            <color indexed="81"/>
            <rFont val="Tahoma"/>
            <family val="2"/>
          </rPr>
          <t xml:space="preserve">
Page 11</t>
        </r>
      </text>
    </comment>
    <comment ref="F16" authorId="0" shapeId="0">
      <text>
        <r>
          <rPr>
            <b/>
            <sz val="9"/>
            <color indexed="81"/>
            <rFont val="Tahoma"/>
            <family val="2"/>
          </rPr>
          <t>Cascade Natural Gas:</t>
        </r>
        <r>
          <rPr>
            <sz val="9"/>
            <color indexed="81"/>
            <rFont val="Tahoma"/>
            <family val="2"/>
          </rPr>
          <t xml:space="preserve">
Page 11</t>
        </r>
      </text>
    </comment>
    <comment ref="F17" authorId="0" shapeId="0">
      <text>
        <r>
          <rPr>
            <b/>
            <sz val="9"/>
            <color indexed="81"/>
            <rFont val="Tahoma"/>
            <family val="2"/>
          </rPr>
          <t>Cascade Natural Gas:</t>
        </r>
        <r>
          <rPr>
            <sz val="9"/>
            <color indexed="81"/>
            <rFont val="Tahoma"/>
            <family val="2"/>
          </rPr>
          <t xml:space="preserve">
Unbilled - D27
</t>
        </r>
      </text>
    </comment>
    <comment ref="F18" authorId="0" shapeId="0">
      <text>
        <r>
          <rPr>
            <b/>
            <sz val="9"/>
            <color indexed="81"/>
            <rFont val="Tahoma"/>
            <family val="2"/>
          </rPr>
          <t>Cascade Natural Gas:</t>
        </r>
        <r>
          <rPr>
            <sz val="9"/>
            <color indexed="81"/>
            <rFont val="Tahoma"/>
            <family val="2"/>
          </rPr>
          <t xml:space="preserve">
Unbilled - D27
</t>
        </r>
      </text>
    </comment>
    <comment ref="F20" authorId="0" shapeId="0">
      <text>
        <r>
          <rPr>
            <b/>
            <sz val="9"/>
            <color indexed="81"/>
            <rFont val="Tahoma"/>
            <family val="2"/>
          </rPr>
          <t>Cascade Natural Gas:</t>
        </r>
        <r>
          <rPr>
            <sz val="9"/>
            <color indexed="81"/>
            <rFont val="Tahoma"/>
            <family val="2"/>
          </rPr>
          <t xml:space="preserve">
Page 11</t>
        </r>
      </text>
    </comment>
    <comment ref="F21" authorId="0" shapeId="0">
      <text>
        <r>
          <rPr>
            <b/>
            <sz val="9"/>
            <color indexed="81"/>
            <rFont val="Tahoma"/>
            <family val="2"/>
          </rPr>
          <t>Cascade Natural Gas:</t>
        </r>
        <r>
          <rPr>
            <sz val="9"/>
            <color indexed="81"/>
            <rFont val="Tahoma"/>
            <family val="2"/>
          </rPr>
          <t xml:space="preserve">
Page 11/12</t>
        </r>
      </text>
    </comment>
    <comment ref="F27" authorId="0" shapeId="0">
      <text>
        <r>
          <rPr>
            <b/>
            <sz val="9"/>
            <color indexed="81"/>
            <rFont val="Tahoma"/>
            <family val="2"/>
          </rPr>
          <t>Cascade Natural Gas:</t>
        </r>
        <r>
          <rPr>
            <sz val="9"/>
            <color indexed="81"/>
            <rFont val="Tahoma"/>
            <family val="2"/>
          </rPr>
          <t xml:space="preserve">
Page 10
</t>
        </r>
      </text>
    </comment>
    <comment ref="F28" authorId="0" shapeId="0">
      <text>
        <r>
          <rPr>
            <b/>
            <sz val="9"/>
            <color indexed="81"/>
            <rFont val="Tahoma"/>
            <family val="2"/>
          </rPr>
          <t>Cascade Natural Gas:</t>
        </r>
        <r>
          <rPr>
            <sz val="9"/>
            <color indexed="81"/>
            <rFont val="Tahoma"/>
            <family val="2"/>
          </rPr>
          <t xml:space="preserve">
Page 10
</t>
        </r>
      </text>
    </comment>
    <comment ref="F31" authorId="0" shapeId="0">
      <text>
        <r>
          <rPr>
            <b/>
            <sz val="9"/>
            <color indexed="81"/>
            <rFont val="Tahoma"/>
            <family val="2"/>
          </rPr>
          <t>Cascade Natural Gas:</t>
        </r>
        <r>
          <rPr>
            <sz val="9"/>
            <color indexed="81"/>
            <rFont val="Tahoma"/>
            <family val="2"/>
          </rPr>
          <t xml:space="preserve">
Page 12</t>
        </r>
      </text>
    </comment>
    <comment ref="F33" authorId="0" shapeId="0">
      <text>
        <r>
          <rPr>
            <b/>
            <sz val="9"/>
            <color indexed="81"/>
            <rFont val="Tahoma"/>
            <family val="2"/>
          </rPr>
          <t>Cascade Natural Gas:</t>
        </r>
        <r>
          <rPr>
            <sz val="9"/>
            <color indexed="81"/>
            <rFont val="Tahoma"/>
            <family val="2"/>
          </rPr>
          <t xml:space="preserve">
1501A - Page 7</t>
        </r>
      </text>
    </comment>
    <comment ref="F35" authorId="0" shapeId="0">
      <text>
        <r>
          <rPr>
            <b/>
            <sz val="9"/>
            <color indexed="81"/>
            <rFont val="Tahoma"/>
            <family val="2"/>
          </rPr>
          <t>Cascade Natural Gas:</t>
        </r>
        <r>
          <rPr>
            <sz val="9"/>
            <color indexed="81"/>
            <rFont val="Tahoma"/>
            <family val="2"/>
          </rPr>
          <t xml:space="preserve">
1501 - Page12
</t>
        </r>
      </text>
    </comment>
    <comment ref="F36" authorId="0" shapeId="0">
      <text>
        <r>
          <rPr>
            <b/>
            <sz val="9"/>
            <color indexed="81"/>
            <rFont val="Tahoma"/>
            <family val="2"/>
          </rPr>
          <t>Cascade Natural Gas:</t>
        </r>
        <r>
          <rPr>
            <sz val="9"/>
            <color indexed="81"/>
            <rFont val="Tahoma"/>
            <family val="2"/>
          </rPr>
          <t xml:space="preserve">
1501A - Page 7</t>
        </r>
      </text>
    </comment>
    <comment ref="F37" authorId="0" shapeId="0">
      <text>
        <r>
          <rPr>
            <b/>
            <sz val="9"/>
            <color indexed="81"/>
            <rFont val="Tahoma"/>
            <family val="2"/>
          </rPr>
          <t>Cascade Natural Gas:</t>
        </r>
        <r>
          <rPr>
            <sz val="9"/>
            <color indexed="81"/>
            <rFont val="Tahoma"/>
            <family val="2"/>
          </rPr>
          <t xml:space="preserve">
1501A - Page 7</t>
        </r>
      </text>
    </comment>
    <comment ref="F39" authorId="0" shapeId="0">
      <text>
        <r>
          <rPr>
            <b/>
            <sz val="9"/>
            <color indexed="81"/>
            <rFont val="Tahoma"/>
            <family val="2"/>
          </rPr>
          <t>Cascade Natural Gas:</t>
        </r>
        <r>
          <rPr>
            <sz val="9"/>
            <color indexed="81"/>
            <rFont val="Tahoma"/>
            <family val="2"/>
          </rPr>
          <t xml:space="preserve">
Page 13
</t>
        </r>
      </text>
    </comment>
    <comment ref="F40" authorId="0" shapeId="0">
      <text>
        <r>
          <rPr>
            <b/>
            <sz val="9"/>
            <color indexed="81"/>
            <rFont val="Tahoma"/>
            <family val="2"/>
          </rPr>
          <t>Cascade Natural Gas:</t>
        </r>
        <r>
          <rPr>
            <sz val="9"/>
            <color indexed="81"/>
            <rFont val="Tahoma"/>
            <family val="2"/>
          </rPr>
          <t xml:space="preserve">
1501A - Page 7</t>
        </r>
      </text>
    </comment>
    <comment ref="F41" authorId="0" shapeId="0">
      <text>
        <r>
          <rPr>
            <b/>
            <sz val="9"/>
            <color indexed="81"/>
            <rFont val="Tahoma"/>
            <family val="2"/>
          </rPr>
          <t>Cascade Natural Gas:</t>
        </r>
        <r>
          <rPr>
            <sz val="9"/>
            <color indexed="81"/>
            <rFont val="Tahoma"/>
            <family val="2"/>
          </rPr>
          <t xml:space="preserve">
1501A - Page 7</t>
        </r>
      </text>
    </comment>
    <comment ref="F42" authorId="0" shapeId="0">
      <text>
        <r>
          <rPr>
            <b/>
            <sz val="9"/>
            <color indexed="81"/>
            <rFont val="Tahoma"/>
            <family val="2"/>
          </rPr>
          <t>Cascade Natural Gas:</t>
        </r>
        <r>
          <rPr>
            <sz val="9"/>
            <color indexed="81"/>
            <rFont val="Tahoma"/>
            <family val="2"/>
          </rPr>
          <t xml:space="preserve">
Page 13</t>
        </r>
      </text>
    </comment>
    <comment ref="F43" authorId="0" shapeId="0">
      <text>
        <r>
          <rPr>
            <b/>
            <sz val="9"/>
            <color indexed="81"/>
            <rFont val="Tahoma"/>
            <family val="2"/>
          </rPr>
          <t>Cascade Natural Gas:</t>
        </r>
        <r>
          <rPr>
            <sz val="9"/>
            <color indexed="81"/>
            <rFont val="Tahoma"/>
            <family val="2"/>
          </rPr>
          <t xml:space="preserve">
1501A - Page 8</t>
        </r>
      </text>
    </comment>
    <comment ref="F44" authorId="0" shapeId="0">
      <text>
        <r>
          <rPr>
            <b/>
            <sz val="9"/>
            <color indexed="81"/>
            <rFont val="Tahoma"/>
            <family val="2"/>
          </rPr>
          <t>Cascade Natural Gas:</t>
        </r>
        <r>
          <rPr>
            <sz val="9"/>
            <color indexed="81"/>
            <rFont val="Tahoma"/>
            <family val="2"/>
          </rPr>
          <t xml:space="preserve">
1501A - Page 8</t>
        </r>
      </text>
    </comment>
    <comment ref="M48" authorId="1" shapeId="0">
      <text>
        <r>
          <rPr>
            <b/>
            <sz val="8"/>
            <color indexed="81"/>
            <rFont val="Tahoma"/>
            <family val="2"/>
          </rPr>
          <t>Jim Haug:</t>
        </r>
        <r>
          <rPr>
            <sz val="8"/>
            <color indexed="81"/>
            <rFont val="Tahoma"/>
            <family val="2"/>
          </rPr>
          <t xml:space="preserve">
Sum of Debits to 670001 (assigned gas cost).</t>
        </r>
      </text>
    </comment>
    <comment ref="L50" authorId="2" shapeId="0">
      <text>
        <r>
          <rPr>
            <b/>
            <sz val="9"/>
            <color indexed="81"/>
            <rFont val="Tahoma"/>
            <family val="2"/>
          </rPr>
          <t>sarah.volk:</t>
        </r>
        <r>
          <rPr>
            <sz val="9"/>
            <color indexed="81"/>
            <rFont val="Tahoma"/>
            <family val="2"/>
          </rPr>
          <t xml:space="preserve">
Used as a comparison to the AMORTWA spreadsheet as a cross check.</t>
        </r>
      </text>
    </comment>
  </commentList>
</comments>
</file>

<file path=xl/comments3.xml><?xml version="1.0" encoding="utf-8"?>
<comments xmlns="http://schemas.openxmlformats.org/spreadsheetml/2006/main">
  <authors>
    <author>Jim Haug</author>
    <author>sarah.volk</author>
    <author>Cascade Natural Gas</author>
  </authors>
  <commentList>
    <comment ref="G8" authorId="0" shapeId="0">
      <text>
        <r>
          <rPr>
            <sz val="8"/>
            <color indexed="81"/>
            <rFont val="Tahoma"/>
            <family val="2"/>
          </rPr>
          <t>Jim Haug: WACOG rates need to be validated. &amp; reconciled to tariffs</t>
        </r>
        <r>
          <rPr>
            <sz val="8"/>
            <color indexed="81"/>
            <rFont val="Tahoma"/>
            <family val="2"/>
          </rPr>
          <t xml:space="preserve">
Update when rates change. Need to use "prorated" avg rate for month of change.</t>
        </r>
      </text>
    </comment>
    <comment ref="H8" authorId="0" shapeId="0">
      <text>
        <r>
          <rPr>
            <sz val="8"/>
            <color indexed="81"/>
            <rFont val="Tahoma"/>
            <family val="2"/>
          </rPr>
          <t>Jim Haug: WACOG rates need to be validated. &amp; reconciled to tariffs</t>
        </r>
        <r>
          <rPr>
            <sz val="8"/>
            <color indexed="81"/>
            <rFont val="Tahoma"/>
            <family val="2"/>
          </rPr>
          <t xml:space="preserve">
Update when rates change. Need to use "prorated" avg rate for month of change.</t>
        </r>
      </text>
    </comment>
    <comment ref="I8" authorId="1" shapeId="0">
      <text>
        <r>
          <rPr>
            <b/>
            <sz val="8"/>
            <color indexed="81"/>
            <rFont val="Tahoma"/>
            <family val="2"/>
          </rPr>
          <t>sarah.volk:</t>
        </r>
        <r>
          <rPr>
            <sz val="8"/>
            <color indexed="81"/>
            <rFont val="Tahoma"/>
            <family val="2"/>
          </rPr>
          <t xml:space="preserve">
This rate was adjusted for just the month of November because it was discovered that an RA deferral was being included in with the gas cost deferral accounts for the amortizations</t>
        </r>
      </text>
    </comment>
    <comment ref="F10" authorId="2" shapeId="0">
      <text>
        <r>
          <rPr>
            <b/>
            <sz val="9"/>
            <color indexed="81"/>
            <rFont val="Tahoma"/>
            <family val="2"/>
          </rPr>
          <t>Cascade Natural Gas:</t>
        </r>
        <r>
          <rPr>
            <sz val="9"/>
            <color indexed="81"/>
            <rFont val="Tahoma"/>
            <family val="2"/>
          </rPr>
          <t xml:space="preserve">
Page 4</t>
        </r>
      </text>
    </comment>
    <comment ref="F12" authorId="2" shapeId="0">
      <text>
        <r>
          <rPr>
            <b/>
            <sz val="9"/>
            <color indexed="81"/>
            <rFont val="Tahoma"/>
            <family val="2"/>
          </rPr>
          <t>Cascade Natural Gas:</t>
        </r>
        <r>
          <rPr>
            <sz val="9"/>
            <color indexed="81"/>
            <rFont val="Tahoma"/>
            <family val="2"/>
          </rPr>
          <t xml:space="preserve">
E27
</t>
        </r>
      </text>
    </comment>
    <comment ref="F15" authorId="2" shapeId="0">
      <text>
        <r>
          <rPr>
            <b/>
            <sz val="9"/>
            <color indexed="81"/>
            <rFont val="Tahoma"/>
            <family val="2"/>
          </rPr>
          <t>Cascade Natural Gas:</t>
        </r>
        <r>
          <rPr>
            <sz val="9"/>
            <color indexed="81"/>
            <rFont val="Tahoma"/>
            <family val="2"/>
          </rPr>
          <t xml:space="preserve">
Page 5</t>
        </r>
      </text>
    </comment>
    <comment ref="F17" authorId="2" shapeId="0">
      <text>
        <r>
          <rPr>
            <b/>
            <sz val="9"/>
            <color indexed="81"/>
            <rFont val="Tahoma"/>
            <family val="2"/>
          </rPr>
          <t>Cascade Natural Gas:</t>
        </r>
        <r>
          <rPr>
            <sz val="9"/>
            <color indexed="81"/>
            <rFont val="Tahoma"/>
            <family val="2"/>
          </rPr>
          <t xml:space="preserve">
G27
</t>
        </r>
      </text>
    </comment>
    <comment ref="F18" authorId="2" shapeId="0">
      <text>
        <r>
          <rPr>
            <b/>
            <sz val="9"/>
            <color indexed="81"/>
            <rFont val="Tahoma"/>
            <family val="2"/>
          </rPr>
          <t>Cascade Natural Gas:</t>
        </r>
        <r>
          <rPr>
            <sz val="9"/>
            <color indexed="81"/>
            <rFont val="Tahoma"/>
            <family val="2"/>
          </rPr>
          <t xml:space="preserve">
Page 5</t>
        </r>
      </text>
    </comment>
    <comment ref="F21" authorId="2" shapeId="0">
      <text>
        <r>
          <rPr>
            <b/>
            <sz val="9"/>
            <color indexed="81"/>
            <rFont val="Tahoma"/>
            <family val="2"/>
          </rPr>
          <t>Cascade Natural Gas:</t>
        </r>
        <r>
          <rPr>
            <sz val="9"/>
            <color indexed="81"/>
            <rFont val="Tahoma"/>
            <family val="2"/>
          </rPr>
          <t xml:space="preserve">
Page 4</t>
        </r>
      </text>
    </comment>
    <comment ref="F22" authorId="2" shapeId="0">
      <text>
        <r>
          <rPr>
            <b/>
            <sz val="9"/>
            <color indexed="81"/>
            <rFont val="Tahoma"/>
            <family val="2"/>
          </rPr>
          <t>Cascade Natural Gas:</t>
        </r>
        <r>
          <rPr>
            <sz val="9"/>
            <color indexed="81"/>
            <rFont val="Tahoma"/>
            <family val="2"/>
          </rPr>
          <t xml:space="preserve">
Page 5</t>
        </r>
      </text>
    </comment>
    <comment ref="F25" authorId="2" shapeId="0">
      <text>
        <r>
          <rPr>
            <b/>
            <sz val="9"/>
            <color indexed="81"/>
            <rFont val="Tahoma"/>
            <family val="2"/>
          </rPr>
          <t>Cascade Natural Gas:</t>
        </r>
        <r>
          <rPr>
            <sz val="9"/>
            <color indexed="81"/>
            <rFont val="Tahoma"/>
            <family val="2"/>
          </rPr>
          <t xml:space="preserve">
Page 6</t>
        </r>
      </text>
    </comment>
    <comment ref="F26" authorId="2" shapeId="0">
      <text>
        <r>
          <rPr>
            <b/>
            <sz val="9"/>
            <color indexed="81"/>
            <rFont val="Tahoma"/>
            <family val="2"/>
          </rPr>
          <t>Cascade Natural Gas:</t>
        </r>
        <r>
          <rPr>
            <sz val="9"/>
            <color indexed="81"/>
            <rFont val="Tahoma"/>
            <family val="2"/>
          </rPr>
          <t xml:space="preserve">
1501A</t>
        </r>
      </text>
    </comment>
    <comment ref="F27" authorId="2" shapeId="0">
      <text>
        <r>
          <rPr>
            <b/>
            <sz val="9"/>
            <color indexed="81"/>
            <rFont val="Tahoma"/>
            <family val="2"/>
          </rPr>
          <t>Cascade Natural Gas:</t>
        </r>
        <r>
          <rPr>
            <sz val="9"/>
            <color indexed="81"/>
            <rFont val="Tahoma"/>
            <family val="2"/>
          </rPr>
          <t xml:space="preserve">
Page 4, 1501A 
or Unbilled F100</t>
        </r>
      </text>
    </comment>
  </commentList>
</comments>
</file>

<file path=xl/comments4.xml><?xml version="1.0" encoding="utf-8"?>
<comments xmlns="http://schemas.openxmlformats.org/spreadsheetml/2006/main">
  <authors>
    <author>Cascade Natural Gas</author>
    <author>Jim Haug</author>
    <author>sarah.volk</author>
  </authors>
  <commentList>
    <comment ref="F10" authorId="0" shapeId="0">
      <text>
        <r>
          <rPr>
            <b/>
            <sz val="9"/>
            <color indexed="81"/>
            <rFont val="Tahoma"/>
            <family val="2"/>
          </rPr>
          <t>Cascade Natural Gas:</t>
        </r>
        <r>
          <rPr>
            <sz val="9"/>
            <color indexed="81"/>
            <rFont val="Tahoma"/>
            <family val="2"/>
          </rPr>
          <t xml:space="preserve">
Page 8/9</t>
        </r>
      </text>
    </comment>
    <comment ref="H10" authorId="0" shapeId="0">
      <text>
        <r>
          <rPr>
            <b/>
            <sz val="9"/>
            <color indexed="81"/>
            <rFont val="Tahoma"/>
            <family val="2"/>
          </rPr>
          <t>Cascade Natural Gas:</t>
        </r>
        <r>
          <rPr>
            <sz val="9"/>
            <color indexed="81"/>
            <rFont val="Tahoma"/>
            <family val="2"/>
          </rPr>
          <t xml:space="preserve">
RS 502
</t>
        </r>
      </text>
    </comment>
    <comment ref="F11" authorId="0" shapeId="0">
      <text>
        <r>
          <rPr>
            <b/>
            <sz val="9"/>
            <color indexed="81"/>
            <rFont val="Tahoma"/>
            <family val="2"/>
          </rPr>
          <t>Cascade Natural Gas:</t>
        </r>
        <r>
          <rPr>
            <sz val="9"/>
            <color indexed="81"/>
            <rFont val="Tahoma"/>
            <family val="2"/>
          </rPr>
          <t xml:space="preserve">
Page 9
</t>
        </r>
      </text>
    </comment>
    <comment ref="F12" authorId="0" shapeId="0">
      <text>
        <r>
          <rPr>
            <b/>
            <sz val="9"/>
            <color indexed="81"/>
            <rFont val="Tahoma"/>
            <family val="2"/>
          </rPr>
          <t>Cascade Natural Gas:</t>
        </r>
        <r>
          <rPr>
            <sz val="9"/>
            <color indexed="81"/>
            <rFont val="Tahoma"/>
            <family val="2"/>
          </rPr>
          <t xml:space="preserve">
Page 9
</t>
        </r>
      </text>
    </comment>
    <comment ref="H12" authorId="0" shapeId="0">
      <text>
        <r>
          <rPr>
            <b/>
            <sz val="9"/>
            <color indexed="81"/>
            <rFont val="Tahoma"/>
            <family val="2"/>
          </rPr>
          <t>Cascade Natural Gas:</t>
        </r>
        <r>
          <rPr>
            <sz val="9"/>
            <color indexed="81"/>
            <rFont val="Tahoma"/>
            <family val="2"/>
          </rPr>
          <t xml:space="preserve">
RS 503
</t>
        </r>
      </text>
    </comment>
    <comment ref="F13" authorId="0" shapeId="0">
      <text>
        <r>
          <rPr>
            <b/>
            <sz val="9"/>
            <color indexed="81"/>
            <rFont val="Tahoma"/>
            <family val="2"/>
          </rPr>
          <t>Cascade Natural Gas:</t>
        </r>
        <r>
          <rPr>
            <sz val="9"/>
            <color indexed="81"/>
            <rFont val="Tahoma"/>
            <family val="2"/>
          </rPr>
          <t xml:space="preserve">
Unbilled - C27
</t>
        </r>
      </text>
    </comment>
    <comment ref="F14" authorId="0" shapeId="0">
      <text>
        <r>
          <rPr>
            <b/>
            <sz val="9"/>
            <color indexed="81"/>
            <rFont val="Tahoma"/>
            <family val="2"/>
          </rPr>
          <t>Cascade Natural Gas:</t>
        </r>
        <r>
          <rPr>
            <sz val="9"/>
            <color indexed="81"/>
            <rFont val="Tahoma"/>
            <family val="2"/>
          </rPr>
          <t xml:space="preserve">
Unbilled - C27
</t>
        </r>
      </text>
    </comment>
    <comment ref="F16" authorId="0" shapeId="0">
      <text>
        <r>
          <rPr>
            <b/>
            <sz val="9"/>
            <color indexed="81"/>
            <rFont val="Tahoma"/>
            <family val="2"/>
          </rPr>
          <t>Cascade Natural Gas:</t>
        </r>
        <r>
          <rPr>
            <sz val="9"/>
            <color indexed="81"/>
            <rFont val="Tahoma"/>
            <family val="2"/>
          </rPr>
          <t xml:space="preserve">
Page 11</t>
        </r>
      </text>
    </comment>
    <comment ref="F17" authorId="0" shapeId="0">
      <text>
        <r>
          <rPr>
            <b/>
            <sz val="9"/>
            <color indexed="81"/>
            <rFont val="Tahoma"/>
            <family val="2"/>
          </rPr>
          <t>Cascade Natural Gas:</t>
        </r>
        <r>
          <rPr>
            <sz val="9"/>
            <color indexed="81"/>
            <rFont val="Tahoma"/>
            <family val="2"/>
          </rPr>
          <t xml:space="preserve">
Page 11</t>
        </r>
      </text>
    </comment>
    <comment ref="F18" authorId="0" shapeId="0">
      <text>
        <r>
          <rPr>
            <b/>
            <sz val="9"/>
            <color indexed="81"/>
            <rFont val="Tahoma"/>
            <family val="2"/>
          </rPr>
          <t>Cascade Natural Gas:</t>
        </r>
        <r>
          <rPr>
            <sz val="9"/>
            <color indexed="81"/>
            <rFont val="Tahoma"/>
            <family val="2"/>
          </rPr>
          <t xml:space="preserve">
Unbilled - D27
</t>
        </r>
      </text>
    </comment>
    <comment ref="F19" authorId="0" shapeId="0">
      <text>
        <r>
          <rPr>
            <b/>
            <sz val="9"/>
            <color indexed="81"/>
            <rFont val="Tahoma"/>
            <family val="2"/>
          </rPr>
          <t>Cascade Natural Gas:</t>
        </r>
        <r>
          <rPr>
            <sz val="9"/>
            <color indexed="81"/>
            <rFont val="Tahoma"/>
            <family val="2"/>
          </rPr>
          <t xml:space="preserve">
Unbilled - D27
</t>
        </r>
      </text>
    </comment>
    <comment ref="F21" authorId="0" shapeId="0">
      <text>
        <r>
          <rPr>
            <b/>
            <sz val="9"/>
            <color indexed="81"/>
            <rFont val="Tahoma"/>
            <family val="2"/>
          </rPr>
          <t>Cascade Natural Gas:</t>
        </r>
        <r>
          <rPr>
            <sz val="9"/>
            <color indexed="81"/>
            <rFont val="Tahoma"/>
            <family val="2"/>
          </rPr>
          <t xml:space="preserve">
Page 11</t>
        </r>
      </text>
    </comment>
    <comment ref="H21" authorId="0" shapeId="0">
      <text>
        <r>
          <rPr>
            <b/>
            <sz val="9"/>
            <color indexed="81"/>
            <rFont val="Tahoma"/>
            <family val="2"/>
          </rPr>
          <t>Cascade Natural Gas:</t>
        </r>
        <r>
          <rPr>
            <sz val="9"/>
            <color indexed="81"/>
            <rFont val="Tahoma"/>
            <family val="2"/>
          </rPr>
          <t xml:space="preserve">
 RS 511
</t>
        </r>
      </text>
    </comment>
    <comment ref="F22" authorId="0" shapeId="0">
      <text>
        <r>
          <rPr>
            <b/>
            <sz val="9"/>
            <color indexed="81"/>
            <rFont val="Tahoma"/>
            <family val="2"/>
          </rPr>
          <t>Cascade Natural Gas:</t>
        </r>
        <r>
          <rPr>
            <sz val="9"/>
            <color indexed="81"/>
            <rFont val="Tahoma"/>
            <family val="2"/>
          </rPr>
          <t xml:space="preserve">
Page 11/12</t>
        </r>
      </text>
    </comment>
    <comment ref="F28" authorId="0" shapeId="0">
      <text>
        <r>
          <rPr>
            <b/>
            <sz val="9"/>
            <color indexed="81"/>
            <rFont val="Tahoma"/>
            <family val="2"/>
          </rPr>
          <t>Cascade Natural Gas:</t>
        </r>
        <r>
          <rPr>
            <sz val="9"/>
            <color indexed="81"/>
            <rFont val="Tahoma"/>
            <family val="2"/>
          </rPr>
          <t xml:space="preserve">
Page 10
</t>
        </r>
      </text>
    </comment>
    <comment ref="F29" authorId="0" shapeId="0">
      <text>
        <r>
          <rPr>
            <b/>
            <sz val="9"/>
            <color indexed="81"/>
            <rFont val="Tahoma"/>
            <family val="2"/>
          </rPr>
          <t>Cascade Natural Gas:</t>
        </r>
        <r>
          <rPr>
            <sz val="9"/>
            <color indexed="81"/>
            <rFont val="Tahoma"/>
            <family val="2"/>
          </rPr>
          <t xml:space="preserve">
Page 10
</t>
        </r>
      </text>
    </comment>
    <comment ref="F32" authorId="0" shapeId="0">
      <text>
        <r>
          <rPr>
            <b/>
            <sz val="9"/>
            <color indexed="81"/>
            <rFont val="Tahoma"/>
            <family val="2"/>
          </rPr>
          <t>Cascade Natural Gas:</t>
        </r>
        <r>
          <rPr>
            <sz val="9"/>
            <color indexed="81"/>
            <rFont val="Tahoma"/>
            <family val="2"/>
          </rPr>
          <t xml:space="preserve">
Page 12</t>
        </r>
      </text>
    </comment>
    <comment ref="F34" authorId="0" shapeId="0">
      <text>
        <r>
          <rPr>
            <b/>
            <sz val="9"/>
            <color indexed="81"/>
            <rFont val="Tahoma"/>
            <family val="2"/>
          </rPr>
          <t>Cascade Natural Gas:</t>
        </r>
        <r>
          <rPr>
            <sz val="9"/>
            <color indexed="81"/>
            <rFont val="Tahoma"/>
            <family val="2"/>
          </rPr>
          <t xml:space="preserve">
1501A - Page 7</t>
        </r>
      </text>
    </comment>
    <comment ref="F36" authorId="0" shapeId="0">
      <text>
        <r>
          <rPr>
            <b/>
            <sz val="9"/>
            <color indexed="81"/>
            <rFont val="Tahoma"/>
            <family val="2"/>
          </rPr>
          <t>Cascade Natural Gas:</t>
        </r>
        <r>
          <rPr>
            <sz val="9"/>
            <color indexed="81"/>
            <rFont val="Tahoma"/>
            <family val="2"/>
          </rPr>
          <t xml:space="preserve">
1501 - Page12
</t>
        </r>
      </text>
    </comment>
    <comment ref="H36" authorId="0" shapeId="0">
      <text>
        <r>
          <rPr>
            <b/>
            <sz val="9"/>
            <color indexed="81"/>
            <rFont val="Tahoma"/>
            <family val="2"/>
          </rPr>
          <t>Cascade Natural Gas:</t>
        </r>
        <r>
          <rPr>
            <sz val="9"/>
            <color indexed="81"/>
            <rFont val="Tahoma"/>
            <family val="2"/>
          </rPr>
          <t xml:space="preserve">
RS 570
</t>
        </r>
      </text>
    </comment>
    <comment ref="F37" authorId="0" shapeId="0">
      <text>
        <r>
          <rPr>
            <b/>
            <sz val="9"/>
            <color indexed="81"/>
            <rFont val="Tahoma"/>
            <family val="2"/>
          </rPr>
          <t>Cascade Natural Gas:</t>
        </r>
        <r>
          <rPr>
            <sz val="9"/>
            <color indexed="81"/>
            <rFont val="Tahoma"/>
            <family val="2"/>
          </rPr>
          <t xml:space="preserve">
1501A - Page 7</t>
        </r>
      </text>
    </comment>
    <comment ref="F38" authorId="0" shapeId="0">
      <text>
        <r>
          <rPr>
            <b/>
            <sz val="9"/>
            <color indexed="81"/>
            <rFont val="Tahoma"/>
            <family val="2"/>
          </rPr>
          <t>Cascade Natural Gas:</t>
        </r>
        <r>
          <rPr>
            <sz val="9"/>
            <color indexed="81"/>
            <rFont val="Tahoma"/>
            <family val="2"/>
          </rPr>
          <t xml:space="preserve">
1501A - Page 7</t>
        </r>
      </text>
    </comment>
    <comment ref="F40" authorId="0" shapeId="0">
      <text>
        <r>
          <rPr>
            <b/>
            <sz val="9"/>
            <color indexed="81"/>
            <rFont val="Tahoma"/>
            <family val="2"/>
          </rPr>
          <t>Cascade Natural Gas:</t>
        </r>
        <r>
          <rPr>
            <sz val="9"/>
            <color indexed="81"/>
            <rFont val="Tahoma"/>
            <family val="2"/>
          </rPr>
          <t xml:space="preserve">
Page 12/13
</t>
        </r>
      </text>
    </comment>
    <comment ref="F41" authorId="0" shapeId="0">
      <text>
        <r>
          <rPr>
            <b/>
            <sz val="9"/>
            <color indexed="81"/>
            <rFont val="Tahoma"/>
            <family val="2"/>
          </rPr>
          <t>Cascade Natural Gas:</t>
        </r>
        <r>
          <rPr>
            <sz val="9"/>
            <color indexed="81"/>
            <rFont val="Tahoma"/>
            <family val="2"/>
          </rPr>
          <t xml:space="preserve">
1501A - Page 7</t>
        </r>
      </text>
    </comment>
    <comment ref="F42" authorId="0" shapeId="0">
      <text>
        <r>
          <rPr>
            <b/>
            <sz val="9"/>
            <color indexed="81"/>
            <rFont val="Tahoma"/>
            <family val="2"/>
          </rPr>
          <t>Cascade Natural Gas:</t>
        </r>
        <r>
          <rPr>
            <sz val="9"/>
            <color indexed="81"/>
            <rFont val="Tahoma"/>
            <family val="2"/>
          </rPr>
          <t xml:space="preserve">
1501A - Page 7
or Unbilled C112
</t>
        </r>
      </text>
    </comment>
    <comment ref="F43" authorId="0" shapeId="0">
      <text>
        <r>
          <rPr>
            <b/>
            <sz val="9"/>
            <color indexed="81"/>
            <rFont val="Tahoma"/>
            <family val="2"/>
          </rPr>
          <t>Cascade Natural Gas:</t>
        </r>
        <r>
          <rPr>
            <sz val="9"/>
            <color indexed="81"/>
            <rFont val="Tahoma"/>
            <family val="2"/>
          </rPr>
          <t xml:space="preserve">
Page 13</t>
        </r>
      </text>
    </comment>
    <comment ref="F44" authorId="0" shapeId="0">
      <text>
        <r>
          <rPr>
            <b/>
            <sz val="9"/>
            <color indexed="81"/>
            <rFont val="Tahoma"/>
            <family val="2"/>
          </rPr>
          <t>Cascade Natural Gas:</t>
        </r>
        <r>
          <rPr>
            <sz val="9"/>
            <color indexed="81"/>
            <rFont val="Tahoma"/>
            <family val="2"/>
          </rPr>
          <t xml:space="preserve">
1501A - Page 8</t>
        </r>
      </text>
    </comment>
    <comment ref="F45" authorId="0" shapeId="0">
      <text>
        <r>
          <rPr>
            <b/>
            <sz val="9"/>
            <color indexed="81"/>
            <rFont val="Tahoma"/>
            <family val="2"/>
          </rPr>
          <t>Cascade Natural Gas:</t>
        </r>
        <r>
          <rPr>
            <sz val="9"/>
            <color indexed="81"/>
            <rFont val="Tahoma"/>
            <family val="2"/>
          </rPr>
          <t xml:space="preserve">
1501A - Page 8
or Unbilled C113</t>
        </r>
      </text>
    </comment>
    <comment ref="M49" authorId="1" shapeId="0">
      <text>
        <r>
          <rPr>
            <b/>
            <sz val="8"/>
            <color indexed="81"/>
            <rFont val="Tahoma"/>
            <family val="2"/>
          </rPr>
          <t>Jim Haug:</t>
        </r>
        <r>
          <rPr>
            <sz val="8"/>
            <color indexed="81"/>
            <rFont val="Tahoma"/>
            <family val="2"/>
          </rPr>
          <t xml:space="preserve">
Sum of Debits to 670001 (assigned gas cost).</t>
        </r>
      </text>
    </comment>
    <comment ref="L51" authorId="2" shapeId="0">
      <text>
        <r>
          <rPr>
            <b/>
            <sz val="9"/>
            <color indexed="81"/>
            <rFont val="Tahoma"/>
            <family val="2"/>
          </rPr>
          <t>sarah.volk:</t>
        </r>
        <r>
          <rPr>
            <sz val="9"/>
            <color indexed="81"/>
            <rFont val="Tahoma"/>
            <family val="2"/>
          </rPr>
          <t xml:space="preserve">
Used as a comparison to the AMORTWA spreadsheet as a cross check.</t>
        </r>
      </text>
    </comment>
  </commentList>
</comments>
</file>

<file path=xl/sharedStrings.xml><?xml version="1.0" encoding="utf-8"?>
<sst xmlns="http://schemas.openxmlformats.org/spreadsheetml/2006/main" count="915" uniqueCount="206">
  <si>
    <t xml:space="preserve">ASSIGNMENT OF CORE GAS COST TO </t>
  </si>
  <si>
    <t>WASHINGTON - Old Rates</t>
  </si>
  <si>
    <t>CLASS &amp; RATE SCHEDULE</t>
  </si>
  <si>
    <t xml:space="preserve"> Blue - 1501A</t>
  </si>
  <si>
    <t>CORE GAS COST</t>
  </si>
  <si>
    <t>Red Cells = Actual Billed Therms 1501</t>
  </si>
  <si>
    <t>Green Cells = Unbilled Therms Incl. LV</t>
  </si>
  <si>
    <t>Rev &amp; Cost by RS WA</t>
  </si>
  <si>
    <t>SALES</t>
  </si>
  <si>
    <t>COMMODITY</t>
  </si>
  <si>
    <t>DEMAND</t>
  </si>
  <si>
    <t>Gas Cost</t>
  </si>
  <si>
    <t>TOTAL</t>
  </si>
  <si>
    <t>CC&amp;B</t>
  </si>
  <si>
    <t>Nov 14 Therms</t>
  </si>
  <si>
    <t>WACOG at</t>
  </si>
  <si>
    <t>Amortization</t>
  </si>
  <si>
    <t>COST</t>
  </si>
  <si>
    <t>GAS COST</t>
  </si>
  <si>
    <t>CL</t>
  </si>
  <si>
    <t>RS</t>
  </si>
  <si>
    <t>Billed in Dec</t>
  </si>
  <si>
    <t>Nov 1 2013</t>
  </si>
  <si>
    <t>RECOGNIZED</t>
  </si>
  <si>
    <t>Account Number</t>
  </si>
  <si>
    <t>Subledger</t>
  </si>
  <si>
    <t>Subledger Type</t>
  </si>
  <si>
    <t>Amount</t>
  </si>
  <si>
    <t>Units</t>
  </si>
  <si>
    <t>Unit of Measure</t>
  </si>
  <si>
    <t>Posted Code</t>
  </si>
  <si>
    <t>Remark</t>
  </si>
  <si>
    <t>47WA.4002.4800</t>
  </si>
  <si>
    <t>Firm Res - bldg const</t>
  </si>
  <si>
    <t>502</t>
  </si>
  <si>
    <t>CNGWA502</t>
  </si>
  <si>
    <t>Regular cycle</t>
  </si>
  <si>
    <t>47WA.6011.28040</t>
  </si>
  <si>
    <t>GC RECOGNIZED RS 15020</t>
  </si>
  <si>
    <t>Firm Res - air con</t>
  </si>
  <si>
    <t>541</t>
  </si>
  <si>
    <t>CNGWA541</t>
  </si>
  <si>
    <t>GC RECOGNIZED RS 15410</t>
  </si>
  <si>
    <t>Firm Residentials</t>
  </si>
  <si>
    <t>503</t>
  </si>
  <si>
    <t>CNGWA503</t>
  </si>
  <si>
    <t>GC RECOGNIZED RS 15030</t>
  </si>
  <si>
    <t>47WA.4009.4800</t>
  </si>
  <si>
    <t>PM unbilled - Res</t>
  </si>
  <si>
    <t>Reg. accrual</t>
  </si>
  <si>
    <t>CM unbilled - Res</t>
  </si>
  <si>
    <t>47WA.4002.4810</t>
  </si>
  <si>
    <t>Firm Com - bldg const</t>
  </si>
  <si>
    <t>GC RECOGNIZED RS 25020</t>
  </si>
  <si>
    <t>Firm Commercial</t>
  </si>
  <si>
    <t>504</t>
  </si>
  <si>
    <t>CNGWA504</t>
  </si>
  <si>
    <t>GC RECOGNIZED RS 25040</t>
  </si>
  <si>
    <t>47WA.4009.4810</t>
  </si>
  <si>
    <t>PM unbilled - Com'l</t>
  </si>
  <si>
    <t>CM unbilled - Com'l</t>
  </si>
  <si>
    <t>Firm Com - Lg Vol</t>
  </si>
  <si>
    <t>511</t>
  </si>
  <si>
    <t>CNGWA511</t>
  </si>
  <si>
    <t>GC RECOGNIZED RS 25110</t>
  </si>
  <si>
    <t>Firm Com - Compressed NG</t>
  </si>
  <si>
    <t>512</t>
  </si>
  <si>
    <t>CNGWA512</t>
  </si>
  <si>
    <t>GC RECOGNIZED RS 25120</t>
  </si>
  <si>
    <t>Firm Com - air con</t>
  </si>
  <si>
    <t>GC RECOGNIZED RS 25410</t>
  </si>
  <si>
    <t>CNGWA11LV</t>
  </si>
  <si>
    <t xml:space="preserve">PM Unbilled </t>
  </si>
  <si>
    <t xml:space="preserve">CM Unbilled </t>
  </si>
  <si>
    <t>47WA.4002.4809</t>
  </si>
  <si>
    <t>Firm Ind'l</t>
  </si>
  <si>
    <t>505</t>
  </si>
  <si>
    <t>CNGWA505</t>
  </si>
  <si>
    <t>GC RECOGNIZED RS 35050</t>
  </si>
  <si>
    <t>Firm Industrial</t>
  </si>
  <si>
    <t>GC RECOGNIZED RS 35110</t>
  </si>
  <si>
    <t>Firm Ind'l - compressed NG</t>
  </si>
  <si>
    <t>GC RECOGNIZED RS 35120</t>
  </si>
  <si>
    <t>Firm Ind'l - Lg Vol CNGW05LV</t>
  </si>
  <si>
    <t>CNGWA05LV</t>
  </si>
  <si>
    <t>47WA.4009.4809</t>
  </si>
  <si>
    <t>47WA.4002.4811</t>
  </si>
  <si>
    <t>Interr Small Commercial</t>
  </si>
  <si>
    <t>4</t>
  </si>
  <si>
    <t>570</t>
  </si>
  <si>
    <t>CNGWA570</t>
  </si>
  <si>
    <t>GC RECOGNIZED RS 55700</t>
  </si>
  <si>
    <t>47WA.4009.4811</t>
  </si>
  <si>
    <t>GC RECOGNIZED RS 45700</t>
  </si>
  <si>
    <t>47WA.4009.4813</t>
  </si>
  <si>
    <t>Interr Industrial</t>
  </si>
  <si>
    <t>5</t>
  </si>
  <si>
    <t>CM Unbilled</t>
  </si>
  <si>
    <t>47WA.4002.4813</t>
  </si>
  <si>
    <t>Interr Industrial - Ltd</t>
  </si>
  <si>
    <t>577</t>
  </si>
  <si>
    <t>CNGWA577</t>
  </si>
  <si>
    <t>GC RECOGNIZED RS 55770</t>
  </si>
  <si>
    <t>Interr Institutional</t>
  </si>
  <si>
    <t>GC RECOGNIZED RS 65700</t>
  </si>
  <si>
    <t>TOTALS</t>
  </si>
  <si>
    <t>Therms sold (Oct 14)</t>
  </si>
  <si>
    <t xml:space="preserve">Total Gas Cost Recognized </t>
  </si>
  <si>
    <t>Therms sold (Nov 14)</t>
  </si>
  <si>
    <t>Pg 2</t>
  </si>
  <si>
    <t>S003000804009990670001</t>
  </si>
  <si>
    <t>GC RECOGNIZED CORE TOTAL</t>
  </si>
  <si>
    <t>Pg 8</t>
  </si>
  <si>
    <t>A</t>
  </si>
  <si>
    <t xml:space="preserve"> </t>
  </si>
  <si>
    <t>WASHINGTON - New Rates</t>
  </si>
  <si>
    <t>Rev &amp; Cost by RS - WA</t>
  </si>
  <si>
    <t>Sales</t>
  </si>
  <si>
    <t>Commodity</t>
  </si>
  <si>
    <t>Demand</t>
  </si>
  <si>
    <t>Total</t>
  </si>
  <si>
    <t>15 Therms</t>
  </si>
  <si>
    <t>Cost</t>
  </si>
  <si>
    <t>Billed</t>
  </si>
  <si>
    <t>Nov 1 2014</t>
  </si>
  <si>
    <t>Recongnized</t>
  </si>
  <si>
    <t xml:space="preserve"> This page is done! </t>
  </si>
  <si>
    <t>OREGON - Old Rates</t>
  </si>
  <si>
    <t xml:space="preserve">CORE GAS COST </t>
  </si>
  <si>
    <t>Rev &amp; Cost by RS - OR</t>
  </si>
  <si>
    <t>Nov  1, 2013</t>
  </si>
  <si>
    <t>Nov 1, 2013</t>
  </si>
  <si>
    <t>RECOVERED</t>
  </si>
  <si>
    <t>Source:  CorVu Report Sales Therms by State</t>
  </si>
  <si>
    <t>This Commodity WACOG change every Oct 1st and is from the PGA tracker Exh 1 of 3 Sch. 1 of 2, Page 4 of 6.</t>
  </si>
  <si>
    <t>This Demand Wacog changes every Oct 1st and the rates can be found on Current PGA Tracker under Exh 1 of 3, Sch. 1 of 2 Page 4 of 6</t>
  </si>
  <si>
    <t>This Amortization Rate  changes also every Oct. 1st and can be found on the Reconciliation of OR Wacog to Tariff Rates, Line 19</t>
  </si>
  <si>
    <t>Col. H times Col. I</t>
  </si>
  <si>
    <t>Col. H times Col. J</t>
  </si>
  <si>
    <t>Col. H times Col. K</t>
  </si>
  <si>
    <t>Sum of Col. L through Col. N</t>
  </si>
  <si>
    <t>47OR.4002.4800</t>
  </si>
  <si>
    <t>Firm Residential</t>
  </si>
  <si>
    <t>101</t>
  </si>
  <si>
    <t>CNGOR101</t>
  </si>
  <si>
    <t>47OR.6011.28040</t>
  </si>
  <si>
    <t>GC RECOGNIZED RS 11010</t>
  </si>
  <si>
    <t>47OR.4009.4800</t>
  </si>
  <si>
    <t>PM unbilled</t>
  </si>
  <si>
    <t>CM unbilled</t>
  </si>
  <si>
    <t>47OR.4002.4810</t>
  </si>
  <si>
    <t>104</t>
  </si>
  <si>
    <t>CNGOR104</t>
  </si>
  <si>
    <t>GC RECOGNIZED RS 21040</t>
  </si>
  <si>
    <t>47OR.4009.4810</t>
  </si>
  <si>
    <t>Fim Commercial - Lg Vol</t>
  </si>
  <si>
    <t>111</t>
  </si>
  <si>
    <t>CNGOR111</t>
  </si>
  <si>
    <t>GC RECOGNIZED RS 21110</t>
  </si>
  <si>
    <t>47OR.4002.4809</t>
  </si>
  <si>
    <t>105</t>
  </si>
  <si>
    <t>CNGOR105</t>
  </si>
  <si>
    <t>Firm Industrial - Lg Vol</t>
  </si>
  <si>
    <t>GC RECOGNIZED RS 31050</t>
  </si>
  <si>
    <t>GC RECOGNIZED RS 31110</t>
  </si>
  <si>
    <t>47OR.4002.4813</t>
  </si>
  <si>
    <t>Interr Industrial - Lg Vol</t>
  </si>
  <si>
    <t>170</t>
  </si>
  <si>
    <t>CNGOR170</t>
  </si>
  <si>
    <t>47OR.4009.4813</t>
  </si>
  <si>
    <t>GC RECOGNIZED RS 51700</t>
  </si>
  <si>
    <t>TOTAL OR</t>
  </si>
  <si>
    <t>S060000804009990670001</t>
  </si>
  <si>
    <t>CHECKED</t>
  </si>
  <si>
    <t>Therms sold (Oct 14) Old Rates</t>
  </si>
  <si>
    <t>Therms sold (Nov 14) New Rates</t>
  </si>
  <si>
    <t>Total Therms Sold</t>
  </si>
  <si>
    <t>Pg 3</t>
  </si>
  <si>
    <t>Pg 4</t>
  </si>
  <si>
    <t>B</t>
  </si>
  <si>
    <t>47WA.6011.28051</t>
  </si>
  <si>
    <t>47WA.2530.01253</t>
  </si>
  <si>
    <t>47WA.2530.01254</t>
  </si>
  <si>
    <t>Washington Deferrals</t>
  </si>
  <si>
    <t>Month of</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</si>
  <si>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</si>
  <si>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</si>
  <si>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</si>
  <si>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</si>
  <si>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</si>
  <si>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</si>
  <si>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</si>
  <si>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</si>
  <si>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</si>
  <si>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</si>
  <si>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Assignment of Core Gas Cost To</t>
  </si>
  <si>
    <t>Class &amp; Rate Schedule</t>
  </si>
  <si>
    <t>Core Gas Cost</t>
  </si>
  <si>
    <t>Revenue &amp; Cost by Rate Schedule - WA</t>
  </si>
  <si>
    <t>Therms</t>
  </si>
  <si>
    <t>Sep 1 2016</t>
  </si>
  <si>
    <t>PM Unbilled - Res</t>
  </si>
  <si>
    <t>CM Unbilled - Res</t>
  </si>
  <si>
    <t>PM Unbilled - Com'l</t>
  </si>
  <si>
    <t>CM Unbilled - Com'l</t>
  </si>
  <si>
    <t>New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</si>
</sst>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mmmm\-yy"/>
    <numFmt numFmtId="167" formatCode="_(&quot;$&quot;* #,##0_);_(&quot;$&quot;* \(#,##0\);_(&quot;$&quot;* &quot;-&quot;??_);_(@_)"/>
    <numFmt numFmtId="168" formatCode="_(&quot;$&quot;* #,##0.0_);_(&quot;$&quot;* \(#,##0.0\);_(&quot;$&quot;* &quot;-&quot;??_);_(@_)"/>
    <numFmt numFmtId="169" formatCode="[$-409]mmmm\-yy;@"/>
  </numFmts>
  <fonts count="41" x14ac:knownFonts="1">
    <font>
      <sz val="10"/>
      <name val="Arial"/>
    </font>
    <font>
      <b/>
      <sz val="11"/>
      <name val="Arial"/>
      <family val="2"/>
    </font>
    <font>
      <sz val="10"/>
      <name val="Arial"/>
      <family val="2"/>
    </font>
    <font>
      <sz val="11"/>
      <name val="Arial"/>
      <family val="2"/>
    </font>
    <font>
      <b/>
      <sz val="14"/>
      <name val="Arial"/>
      <family val="2"/>
    </font>
    <font>
      <b/>
      <sz val="11"/>
      <color rgb="FF0070C0"/>
      <name val="Arial"/>
      <family val="2"/>
    </font>
    <font>
      <b/>
      <sz val="11"/>
      <color indexed="10"/>
      <name val="Arial"/>
      <family val="2"/>
    </font>
    <font>
      <b/>
      <sz val="11"/>
      <color rgb="FF00B050"/>
      <name val="Arial"/>
      <family val="2"/>
    </font>
    <font>
      <b/>
      <sz val="10"/>
      <name val="Arial"/>
      <family val="2"/>
    </font>
    <font>
      <sz val="10"/>
      <color rgb="FF00B050"/>
      <name val="Arial"/>
      <family val="2"/>
    </font>
    <font>
      <b/>
      <sz val="10"/>
      <color indexed="12"/>
      <name val="Arial"/>
      <family val="2"/>
    </font>
    <font>
      <b/>
      <i/>
      <sz val="10"/>
      <color indexed="12"/>
      <name val="Arial"/>
      <family val="2"/>
    </font>
    <font>
      <u/>
      <sz val="10"/>
      <color rgb="FF00B050"/>
      <name val="Arial"/>
      <family val="2"/>
    </font>
    <font>
      <u/>
      <sz val="10"/>
      <name val="Arial"/>
      <family val="2"/>
    </font>
    <font>
      <b/>
      <sz val="12"/>
      <color indexed="10"/>
      <name val="Arial"/>
      <family val="2"/>
    </font>
    <font>
      <sz val="10"/>
      <color indexed="12"/>
      <name val="Arial"/>
      <family val="2"/>
    </font>
    <font>
      <sz val="12"/>
      <color indexed="10"/>
      <name val="Arial"/>
      <family val="2"/>
    </font>
    <font>
      <b/>
      <sz val="12"/>
      <color rgb="FF00B050"/>
      <name val="Arial"/>
      <family val="2"/>
    </font>
    <font>
      <sz val="12"/>
      <color rgb="FF00B050"/>
      <name val="Arial"/>
      <family val="2"/>
    </font>
    <font>
      <sz val="10"/>
      <color indexed="10"/>
      <name val="Arial"/>
      <family val="2"/>
    </font>
    <font>
      <b/>
      <sz val="12"/>
      <color rgb="FF0070C0"/>
      <name val="Arial"/>
      <family val="2"/>
    </font>
    <font>
      <sz val="12"/>
      <color rgb="FF0070C0"/>
      <name val="Arial"/>
      <family val="2"/>
    </font>
    <font>
      <sz val="11"/>
      <color rgb="FF00B050"/>
      <name val="Arial"/>
      <family val="2"/>
    </font>
    <font>
      <sz val="11"/>
      <color indexed="10"/>
      <name val="Arial"/>
      <family val="2"/>
    </font>
    <font>
      <sz val="9"/>
      <name val="Arial"/>
      <family val="2"/>
    </font>
    <font>
      <b/>
      <sz val="12"/>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5"/>
      <name val="Arial"/>
      <family val="2"/>
    </font>
    <font>
      <b/>
      <sz val="10"/>
      <color indexed="48"/>
      <name val="Arial"/>
      <family val="2"/>
    </font>
    <font>
      <b/>
      <sz val="10"/>
      <color rgb="FF00B0F0"/>
      <name val="Arial"/>
      <family val="2"/>
    </font>
    <font>
      <b/>
      <u/>
      <sz val="10"/>
      <name val="Arial"/>
      <family val="2"/>
    </font>
    <font>
      <sz val="10"/>
      <color rgb="FF0070C0"/>
      <name val="Arial"/>
      <family val="2"/>
    </font>
    <font>
      <sz val="10"/>
      <color rgb="FFFF0000"/>
      <name val="Arial"/>
      <family val="2"/>
    </font>
    <font>
      <sz val="12"/>
      <name val="Arial"/>
      <family val="2"/>
    </font>
    <font>
      <sz val="8"/>
      <name val="Arial"/>
      <family val="2"/>
    </font>
    <font>
      <u/>
      <sz val="11"/>
      <name val="Arial"/>
      <family val="2"/>
    </font>
    <font>
      <b/>
      <sz val="14"/>
      <color rgb="FFFF0000"/>
      <name val="Arial"/>
      <family val="2"/>
    </font>
    <font>
      <b/>
      <sz val="12"/>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243">
    <xf numFmtId="0" fontId="0" fillId="0" borderId="0" xfId="0"/>
    <xf numFmtId="49" fontId="1" fillId="0" borderId="0" xfId="0" applyNumberFormat="1" applyFont="1"/>
    <xf numFmtId="49" fontId="3" fillId="0" borderId="0" xfId="1" applyNumberFormat="1" applyFont="1"/>
    <xf numFmtId="164" fontId="6" fillId="0" borderId="0" xfId="1" applyNumberFormat="1" applyFont="1" applyAlignment="1">
      <alignment horizontal="left" indent="1"/>
    </xf>
    <xf numFmtId="0" fontId="1" fillId="0" borderId="0" xfId="0" applyFont="1" applyAlignment="1">
      <alignment horizontal="left" indent="1"/>
    </xf>
    <xf numFmtId="0" fontId="2" fillId="2" borderId="0" xfId="0" applyFont="1" applyFill="1" applyBorder="1"/>
    <xf numFmtId="49" fontId="2" fillId="2" borderId="0" xfId="1" applyNumberFormat="1" applyFont="1" applyFill="1" applyBorder="1"/>
    <xf numFmtId="49" fontId="2" fillId="2" borderId="0" xfId="0" applyNumberFormat="1" applyFont="1" applyFill="1" applyBorder="1"/>
    <xf numFmtId="164" fontId="1" fillId="2" borderId="0" xfId="1" applyNumberFormat="1" applyFont="1" applyFill="1" applyBorder="1" applyAlignment="1">
      <alignment horizontal="center"/>
    </xf>
    <xf numFmtId="165" fontId="8" fillId="2" borderId="0" xfId="2" applyNumberFormat="1" applyFont="1" applyFill="1" applyBorder="1" applyAlignment="1">
      <alignment horizontal="center"/>
    </xf>
    <xf numFmtId="164" fontId="8" fillId="2" borderId="0" xfId="1" applyNumberFormat="1" applyFont="1" applyFill="1" applyBorder="1" applyAlignment="1">
      <alignment horizontal="center"/>
    </xf>
    <xf numFmtId="0" fontId="0" fillId="3" borderId="0" xfId="0" applyFill="1" applyBorder="1"/>
    <xf numFmtId="0" fontId="9" fillId="0" borderId="0" xfId="0" applyFont="1" applyAlignment="1">
      <alignment horizontal="center"/>
    </xf>
    <xf numFmtId="49" fontId="8" fillId="2" borderId="0" xfId="0" applyNumberFormat="1" applyFont="1" applyFill="1" applyBorder="1" applyAlignment="1">
      <alignment horizontal="center"/>
    </xf>
    <xf numFmtId="49" fontId="8" fillId="2" borderId="0" xfId="1" applyNumberFormat="1" applyFont="1" applyFill="1" applyBorder="1"/>
    <xf numFmtId="49" fontId="8" fillId="2" borderId="0" xfId="0" applyNumberFormat="1" applyFont="1" applyFill="1" applyBorder="1"/>
    <xf numFmtId="17" fontId="9" fillId="0" borderId="0" xfId="0" applyNumberFormat="1" applyFont="1" applyAlignment="1">
      <alignment horizontal="center"/>
    </xf>
    <xf numFmtId="0" fontId="8" fillId="0" borderId="0" xfId="0" applyFont="1"/>
    <xf numFmtId="49" fontId="8" fillId="2" borderId="1" xfId="0" applyNumberFormat="1" applyFont="1" applyFill="1" applyBorder="1" applyAlignment="1">
      <alignment horizontal="center"/>
    </xf>
    <xf numFmtId="49" fontId="8" fillId="2" borderId="1" xfId="1" applyNumberFormat="1" applyFont="1" applyFill="1" applyBorder="1" applyAlignment="1">
      <alignment horizontal="center"/>
    </xf>
    <xf numFmtId="164" fontId="1" fillId="2" borderId="1" xfId="1" applyNumberFormat="1" applyFont="1" applyFill="1" applyBorder="1" applyAlignment="1">
      <alignment horizontal="center"/>
    </xf>
    <xf numFmtId="166" fontId="10" fillId="2" borderId="1" xfId="2" applyNumberFormat="1" applyFont="1" applyFill="1" applyBorder="1" applyAlignment="1">
      <alignment horizontal="center"/>
    </xf>
    <xf numFmtId="166" fontId="11" fillId="2" borderId="1" xfId="2" applyNumberFormat="1" applyFont="1" applyFill="1" applyBorder="1" applyAlignment="1">
      <alignment horizontal="center"/>
    </xf>
    <xf numFmtId="165" fontId="8" fillId="2" borderId="1" xfId="2" applyNumberFormat="1" applyFont="1" applyFill="1" applyBorder="1" applyAlignment="1">
      <alignment horizontal="center"/>
    </xf>
    <xf numFmtId="0" fontId="2" fillId="3" borderId="1" xfId="0" applyFont="1" applyFill="1" applyBorder="1" applyAlignment="1">
      <alignment horizontal="center"/>
    </xf>
    <xf numFmtId="14" fontId="12" fillId="0" borderId="0" xfId="0" applyNumberFormat="1"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2" fillId="0" borderId="0" xfId="0" applyFont="1"/>
    <xf numFmtId="49" fontId="2" fillId="0" borderId="0" xfId="1" applyNumberFormat="1" applyFont="1"/>
    <xf numFmtId="49" fontId="2" fillId="0" borderId="0" xfId="0" applyNumberFormat="1" applyFont="1" applyAlignment="1">
      <alignment horizontal="center"/>
    </xf>
    <xf numFmtId="49" fontId="2" fillId="0" borderId="0" xfId="0" applyNumberFormat="1" applyFont="1"/>
    <xf numFmtId="49" fontId="2" fillId="0" borderId="0" xfId="0" applyNumberFormat="1" applyFont="1" applyFill="1"/>
    <xf numFmtId="164" fontId="14" fillId="0" borderId="0" xfId="1" applyNumberFormat="1" applyFont="1" applyFill="1"/>
    <xf numFmtId="165" fontId="15" fillId="0" borderId="0" xfId="2" applyNumberFormat="1" applyFont="1"/>
    <xf numFmtId="44" fontId="2" fillId="0" borderId="0" xfId="2" applyNumberFormat="1"/>
    <xf numFmtId="44" fontId="2" fillId="0" borderId="0" xfId="0" applyNumberFormat="1" applyFont="1"/>
    <xf numFmtId="39" fontId="0" fillId="0" borderId="0" xfId="0" applyNumberFormat="1"/>
    <xf numFmtId="164" fontId="16" fillId="0" borderId="0" xfId="1" applyNumberFormat="1" applyFont="1" applyFill="1"/>
    <xf numFmtId="164" fontId="17" fillId="4" borderId="0" xfId="1" applyNumberFormat="1" applyFont="1" applyFill="1"/>
    <xf numFmtId="44" fontId="2" fillId="0" borderId="0" xfId="2" applyNumberFormat="1" applyFill="1"/>
    <xf numFmtId="0" fontId="0" fillId="0" borderId="0" xfId="0" applyFill="1"/>
    <xf numFmtId="44" fontId="2" fillId="0" borderId="0" xfId="0" applyNumberFormat="1" applyFont="1" applyFill="1"/>
    <xf numFmtId="164" fontId="18" fillId="5" borderId="0" xfId="1" applyNumberFormat="1" applyFont="1" applyFill="1"/>
    <xf numFmtId="44" fontId="0" fillId="0" borderId="0" xfId="0" applyNumberFormat="1"/>
    <xf numFmtId="164" fontId="19" fillId="0" borderId="0" xfId="1" applyNumberFormat="1" applyFont="1" applyFill="1"/>
    <xf numFmtId="164" fontId="9" fillId="0" borderId="0" xfId="1" applyNumberFormat="1" applyFont="1" applyFill="1"/>
    <xf numFmtId="164" fontId="17" fillId="5" borderId="0" xfId="1" applyNumberFormat="1" applyFont="1" applyFill="1"/>
    <xf numFmtId="164" fontId="17" fillId="0" borderId="0" xfId="1" applyNumberFormat="1" applyFont="1" applyFill="1"/>
    <xf numFmtId="164" fontId="20" fillId="4" borderId="0" xfId="1" applyNumberFormat="1" applyFont="1" applyFill="1"/>
    <xf numFmtId="164" fontId="20" fillId="5" borderId="0" xfId="1" applyNumberFormat="1" applyFont="1" applyFill="1"/>
    <xf numFmtId="164" fontId="21" fillId="5" borderId="0" xfId="1" applyNumberFormat="1" applyFont="1" applyFill="1"/>
    <xf numFmtId="165" fontId="2" fillId="0" borderId="0" xfId="2" applyNumberFormat="1"/>
    <xf numFmtId="164" fontId="22" fillId="0" borderId="0" xfId="1" applyNumberFormat="1" applyFont="1" applyFill="1"/>
    <xf numFmtId="164" fontId="23" fillId="0" borderId="0" xfId="1" applyNumberFormat="1" applyFont="1" applyFill="1"/>
    <xf numFmtId="165" fontId="24" fillId="0" borderId="0" xfId="2" applyNumberFormat="1" applyFont="1"/>
    <xf numFmtId="49" fontId="2" fillId="0" borderId="0" xfId="0" applyNumberFormat="1" applyFont="1" applyAlignment="1">
      <alignment horizontal="right"/>
    </xf>
    <xf numFmtId="49" fontId="8" fillId="0" borderId="0" xfId="0" applyNumberFormat="1" applyFont="1"/>
    <xf numFmtId="164" fontId="1" fillId="0" borderId="0" xfId="1" applyNumberFormat="1" applyFont="1"/>
    <xf numFmtId="164" fontId="8" fillId="0" borderId="0" xfId="1" applyNumberFormat="1" applyFont="1"/>
    <xf numFmtId="44" fontId="8" fillId="6" borderId="0" xfId="0" applyNumberFormat="1" applyFont="1" applyFill="1" applyBorder="1" applyAlignment="1">
      <alignment horizontal="center"/>
    </xf>
    <xf numFmtId="44" fontId="8" fillId="7" borderId="0" xfId="0" applyNumberFormat="1" applyFont="1" applyFill="1" applyBorder="1" applyAlignment="1">
      <alignment horizontal="center"/>
    </xf>
    <xf numFmtId="44" fontId="8" fillId="0" borderId="0" xfId="2" applyNumberFormat="1" applyFont="1"/>
    <xf numFmtId="164" fontId="1" fillId="4" borderId="0" xfId="1" applyNumberFormat="1" applyFont="1" applyFill="1"/>
    <xf numFmtId="167" fontId="2" fillId="0" borderId="0" xfId="2" applyNumberFormat="1"/>
    <xf numFmtId="44" fontId="19" fillId="0" borderId="0" xfId="2" applyNumberFormat="1" applyFont="1"/>
    <xf numFmtId="164" fontId="25" fillId="0" borderId="0" xfId="1" applyNumberFormat="1" applyFont="1" applyAlignment="1">
      <alignment horizontal="center"/>
    </xf>
    <xf numFmtId="44" fontId="2" fillId="0" borderId="0" xfId="2" applyNumberFormat="1" applyFont="1"/>
    <xf numFmtId="164" fontId="25" fillId="0" borderId="0" xfId="1" applyNumberFormat="1" applyFont="1" applyAlignment="1">
      <alignment horizontal="center" vertical="center"/>
    </xf>
    <xf numFmtId="164" fontId="2" fillId="0" borderId="0" xfId="1" applyNumberFormat="1"/>
    <xf numFmtId="44" fontId="8" fillId="0" borderId="0" xfId="2" applyNumberFormat="1" applyFont="1" applyAlignment="1">
      <alignment horizontal="left"/>
    </xf>
    <xf numFmtId="164" fontId="19" fillId="0" borderId="0" xfId="1" applyNumberFormat="1" applyFont="1"/>
    <xf numFmtId="165" fontId="2" fillId="0" borderId="0" xfId="2" applyNumberFormat="1" applyFont="1" applyAlignment="1">
      <alignment horizontal="left"/>
    </xf>
    <xf numFmtId="43" fontId="2" fillId="0" borderId="0" xfId="1" applyFont="1" applyAlignment="1">
      <alignment horizontal="left"/>
    </xf>
    <xf numFmtId="168" fontId="2" fillId="0" borderId="0" xfId="2" applyNumberFormat="1"/>
    <xf numFmtId="44" fontId="19" fillId="0" borderId="0" xfId="2" applyFont="1" applyFill="1"/>
    <xf numFmtId="44" fontId="2" fillId="0" borderId="0" xfId="2" applyFont="1"/>
    <xf numFmtId="44" fontId="2" fillId="0" borderId="0" xfId="2"/>
    <xf numFmtId="43" fontId="8" fillId="0" borderId="0" xfId="1" applyFont="1" applyAlignment="1">
      <alignment horizontal="left"/>
    </xf>
    <xf numFmtId="44" fontId="15" fillId="0" borderId="0" xfId="2" applyFont="1" applyFill="1"/>
    <xf numFmtId="43" fontId="2" fillId="0" borderId="0" xfId="1"/>
    <xf numFmtId="164" fontId="2" fillId="0" borderId="0" xfId="1" applyNumberFormat="1" applyFont="1"/>
    <xf numFmtId="49" fontId="4" fillId="0" borderId="0" xfId="0" applyNumberFormat="1" applyFont="1" applyAlignment="1">
      <alignment vertical="center"/>
    </xf>
    <xf numFmtId="164" fontId="3" fillId="2" borderId="0" xfId="1" applyNumberFormat="1" applyFont="1" applyFill="1" applyBorder="1" applyAlignment="1">
      <alignment horizontal="center"/>
    </xf>
    <xf numFmtId="165" fontId="2" fillId="2" borderId="0" xfId="2" applyNumberFormat="1" applyFont="1" applyFill="1" applyBorder="1" applyAlignment="1">
      <alignment horizontal="center"/>
    </xf>
    <xf numFmtId="49" fontId="8" fillId="2" borderId="2" xfId="0" applyNumberFormat="1" applyFont="1" applyFill="1" applyBorder="1" applyAlignment="1">
      <alignment horizontal="center"/>
    </xf>
    <xf numFmtId="49" fontId="8" fillId="2" borderId="2" xfId="1" applyNumberFormat="1" applyFont="1" applyFill="1" applyBorder="1" applyAlignment="1">
      <alignment horizontal="center"/>
    </xf>
    <xf numFmtId="164" fontId="3" fillId="2" borderId="2" xfId="1" applyNumberFormat="1" applyFont="1" applyFill="1" applyBorder="1" applyAlignment="1">
      <alignment horizontal="center"/>
    </xf>
    <xf numFmtId="166" fontId="10" fillId="2" borderId="2" xfId="2" applyNumberFormat="1" applyFont="1" applyFill="1" applyBorder="1" applyAlignment="1">
      <alignment horizontal="center"/>
    </xf>
    <xf numFmtId="165" fontId="2" fillId="2" borderId="2" xfId="2" applyNumberFormat="1" applyFont="1" applyFill="1" applyBorder="1" applyAlignment="1">
      <alignment horizontal="center"/>
    </xf>
    <xf numFmtId="0" fontId="2" fillId="0" borderId="0" xfId="0" applyFont="1" applyAlignment="1">
      <alignment horizontal="left" indent="1"/>
    </xf>
    <xf numFmtId="165" fontId="15" fillId="8" borderId="0" xfId="2" applyNumberFormat="1" applyFont="1" applyFill="1"/>
    <xf numFmtId="165" fontId="15" fillId="9" borderId="0" xfId="2" applyNumberFormat="1" applyFont="1" applyFill="1"/>
    <xf numFmtId="164" fontId="17" fillId="4" borderId="0" xfId="1" applyNumberFormat="1" applyFont="1" applyFill="1" applyAlignment="1">
      <alignment horizontal="center"/>
    </xf>
    <xf numFmtId="164" fontId="18" fillId="4" borderId="0" xfId="1" applyNumberFormat="1" applyFont="1" applyFill="1"/>
    <xf numFmtId="164" fontId="18" fillId="0" borderId="0" xfId="1" applyNumberFormat="1" applyFont="1" applyFill="1"/>
    <xf numFmtId="165" fontId="10" fillId="9" borderId="0" xfId="2" applyNumberFormat="1" applyFont="1" applyFill="1"/>
    <xf numFmtId="164" fontId="21" fillId="4" borderId="0" xfId="1" applyNumberFormat="1" applyFont="1" applyFill="1"/>
    <xf numFmtId="0" fontId="8" fillId="0" borderId="0" xfId="0" applyFont="1" applyAlignment="1">
      <alignment horizontal="left" indent="1"/>
    </xf>
    <xf numFmtId="49" fontId="30" fillId="0" borderId="0" xfId="0" applyNumberFormat="1" applyFont="1"/>
    <xf numFmtId="49" fontId="5" fillId="0" borderId="0" xfId="0" applyNumberFormat="1" applyFont="1" applyAlignment="1"/>
    <xf numFmtId="0" fontId="1" fillId="0" borderId="0" xfId="0" applyFont="1"/>
    <xf numFmtId="0" fontId="8" fillId="2" borderId="0" xfId="0" applyFont="1" applyFill="1"/>
    <xf numFmtId="49" fontId="8" fillId="2" borderId="0" xfId="1" applyNumberFormat="1" applyFont="1" applyFill="1"/>
    <xf numFmtId="49" fontId="8" fillId="2" borderId="0" xfId="0" applyNumberFormat="1" applyFont="1" applyFill="1"/>
    <xf numFmtId="165" fontId="8" fillId="2" borderId="0" xfId="2" applyNumberFormat="1" applyFont="1" applyFill="1" applyAlignment="1">
      <alignment horizontal="center"/>
    </xf>
    <xf numFmtId="164" fontId="8" fillId="2" borderId="0" xfId="1" applyNumberFormat="1" applyFont="1" applyFill="1" applyAlignment="1">
      <alignment horizontal="center"/>
    </xf>
    <xf numFmtId="49" fontId="31" fillId="2" borderId="1" xfId="0" applyNumberFormat="1" applyFont="1" applyFill="1" applyBorder="1" applyAlignment="1">
      <alignment horizontal="center"/>
    </xf>
    <xf numFmtId="164" fontId="8" fillId="2" borderId="1" xfId="1" applyNumberFormat="1" applyFont="1" applyFill="1" applyBorder="1" applyAlignment="1">
      <alignment horizontal="center"/>
    </xf>
    <xf numFmtId="49" fontId="32" fillId="2" borderId="1" xfId="2" applyNumberFormat="1" applyFont="1" applyFill="1" applyBorder="1" applyAlignment="1">
      <alignment horizontal="center"/>
    </xf>
    <xf numFmtId="49" fontId="2" fillId="0" borderId="0" xfId="1" applyNumberFormat="1"/>
    <xf numFmtId="49" fontId="33" fillId="0" borderId="0" xfId="0" applyNumberFormat="1" applyFont="1" applyAlignment="1">
      <alignment horizontal="left"/>
    </xf>
    <xf numFmtId="49" fontId="0" fillId="0" borderId="0" xfId="0" applyNumberFormat="1"/>
    <xf numFmtId="49" fontId="0" fillId="0" borderId="0" xfId="0" applyNumberFormat="1" applyAlignment="1">
      <alignment horizontal="left"/>
    </xf>
    <xf numFmtId="164" fontId="19" fillId="0" borderId="0" xfId="1" applyNumberFormat="1" applyFont="1" applyAlignment="1">
      <alignment wrapText="1"/>
    </xf>
    <xf numFmtId="164" fontId="34" fillId="0" borderId="0" xfId="1" applyNumberFormat="1" applyFont="1" applyAlignment="1" applyProtection="1">
      <alignment vertical="justify"/>
      <protection locked="0"/>
    </xf>
    <xf numFmtId="165" fontId="34" fillId="0" borderId="0" xfId="2" applyNumberFormat="1" applyFont="1" applyAlignment="1" applyProtection="1">
      <alignment horizontal="left" wrapText="1"/>
      <protection locked="0"/>
    </xf>
    <xf numFmtId="165" fontId="34" fillId="0" borderId="0" xfId="2" applyNumberFormat="1" applyFont="1" applyAlignment="1">
      <alignment wrapText="1"/>
    </xf>
    <xf numFmtId="165" fontId="2" fillId="0" borderId="0" xfId="2" applyNumberFormat="1" applyFont="1" applyAlignment="1">
      <alignment horizontal="center" wrapText="1"/>
    </xf>
    <xf numFmtId="49" fontId="0" fillId="0" borderId="0" xfId="0" applyNumberFormat="1" applyAlignment="1">
      <alignment horizontal="center"/>
    </xf>
    <xf numFmtId="49" fontId="2" fillId="0" borderId="0" xfId="0" applyNumberFormat="1" applyFont="1" applyAlignment="1">
      <alignment horizontal="left"/>
    </xf>
    <xf numFmtId="164" fontId="14" fillId="0" borderId="0" xfId="1" applyNumberFormat="1" applyFont="1"/>
    <xf numFmtId="165" fontId="34" fillId="0" borderId="0" xfId="2" applyNumberFormat="1" applyFont="1"/>
    <xf numFmtId="39" fontId="2" fillId="0" borderId="0" xfId="2" applyNumberFormat="1"/>
    <xf numFmtId="165" fontId="34" fillId="0" borderId="0" xfId="2" applyNumberFormat="1" applyFont="1" applyFill="1"/>
    <xf numFmtId="49" fontId="25" fillId="0" borderId="0" xfId="0" applyNumberFormat="1" applyFont="1" applyAlignment="1">
      <alignment horizontal="left"/>
    </xf>
    <xf numFmtId="49" fontId="0" fillId="0" borderId="0" xfId="0" applyNumberFormat="1" applyFill="1" applyAlignment="1">
      <alignment horizontal="left"/>
    </xf>
    <xf numFmtId="164" fontId="16" fillId="0" borderId="0" xfId="1" applyNumberFormat="1" applyFont="1"/>
    <xf numFmtId="39" fontId="0" fillId="0" borderId="0" xfId="2" applyNumberFormat="1" applyFont="1"/>
    <xf numFmtId="49" fontId="8" fillId="0" borderId="0" xfId="0" applyNumberFormat="1" applyFont="1" applyAlignment="1">
      <alignment horizontal="left"/>
    </xf>
    <xf numFmtId="44" fontId="8" fillId="0" borderId="0" xfId="0" applyNumberFormat="1" applyFont="1"/>
    <xf numFmtId="44" fontId="19" fillId="0" borderId="0" xfId="2" applyFont="1"/>
    <xf numFmtId="164" fontId="8" fillId="4" borderId="0" xfId="1" applyNumberFormat="1" applyFont="1" applyFill="1"/>
    <xf numFmtId="44" fontId="8" fillId="6" borderId="0" xfId="2" applyFont="1" applyFill="1"/>
    <xf numFmtId="44" fontId="8" fillId="7" borderId="0" xfId="2" applyFont="1" applyFill="1"/>
    <xf numFmtId="44" fontId="8" fillId="10" borderId="0" xfId="2" applyFont="1" applyFill="1"/>
    <xf numFmtId="44" fontId="8" fillId="0" borderId="0" xfId="2" applyFont="1"/>
    <xf numFmtId="164" fontId="1" fillId="0" borderId="0" xfId="1" applyNumberFormat="1" applyFont="1" applyAlignment="1">
      <alignment horizontal="center" vertical="center"/>
    </xf>
    <xf numFmtId="44" fontId="8" fillId="0" borderId="0" xfId="0" applyNumberFormat="1" applyFont="1" applyAlignment="1">
      <alignment horizontal="center"/>
    </xf>
    <xf numFmtId="44" fontId="15" fillId="0" borderId="0" xfId="0" applyNumberFormat="1" applyFont="1"/>
    <xf numFmtId="165" fontId="2" fillId="0" borderId="0" xfId="2" applyNumberFormat="1" applyFont="1"/>
    <xf numFmtId="43" fontId="35" fillId="0" borderId="0" xfId="1" applyFont="1" applyFill="1"/>
    <xf numFmtId="44" fontId="19" fillId="0" borderId="0" xfId="2" applyNumberFormat="1" applyFont="1" applyFill="1"/>
    <xf numFmtId="43" fontId="19" fillId="0" borderId="0" xfId="1" applyFont="1" applyFill="1"/>
    <xf numFmtId="44" fontId="2" fillId="0" borderId="0" xfId="2" applyNumberFormat="1" applyFont="1" applyFill="1"/>
    <xf numFmtId="165" fontId="2" fillId="0" borderId="0" xfId="2" applyNumberFormat="1" applyFont="1" applyFill="1"/>
    <xf numFmtId="165" fontId="8" fillId="0" borderId="0" xfId="2" applyNumberFormat="1" applyFont="1"/>
    <xf numFmtId="44" fontId="2" fillId="0" borderId="0" xfId="2" applyFill="1"/>
    <xf numFmtId="49" fontId="2" fillId="0" borderId="0" xfId="1" applyNumberFormat="1" applyFill="1"/>
    <xf numFmtId="49" fontId="0" fillId="0" borderId="0" xfId="0" applyNumberFormat="1" applyFill="1"/>
    <xf numFmtId="165" fontId="2" fillId="0" borderId="0" xfId="2" applyNumberFormat="1" applyFill="1"/>
    <xf numFmtId="49" fontId="4" fillId="0" borderId="0" xfId="0" applyNumberFormat="1" applyFont="1" applyAlignment="1">
      <alignment vertical="top"/>
    </xf>
    <xf numFmtId="0" fontId="8" fillId="0" borderId="0" xfId="3" applyFont="1" applyFill="1" applyBorder="1"/>
    <xf numFmtId="0" fontId="2" fillId="0" borderId="0" xfId="3" applyFont="1" applyFill="1" applyBorder="1"/>
    <xf numFmtId="0" fontId="2" fillId="0" borderId="2" xfId="3" applyFont="1" applyFill="1" applyBorder="1"/>
    <xf numFmtId="0" fontId="2" fillId="0" borderId="0" xfId="3" applyFont="1" applyFill="1"/>
    <xf numFmtId="0" fontId="2" fillId="0" borderId="0" xfId="3"/>
    <xf numFmtId="0" fontId="2" fillId="0" borderId="0" xfId="3" applyFill="1"/>
    <xf numFmtId="164" fontId="37" fillId="0" borderId="0" xfId="4" applyNumberFormat="1" applyFont="1" applyFill="1"/>
    <xf numFmtId="0" fontId="2" fillId="0" borderId="0" xfId="3" applyFill="1" applyAlignment="1">
      <alignment horizontal="center"/>
    </xf>
    <xf numFmtId="44" fontId="2" fillId="0" borderId="0" xfId="3" applyNumberFormat="1" applyFill="1"/>
    <xf numFmtId="164" fontId="2" fillId="0" borderId="0" xfId="4" applyNumberFormat="1" applyFont="1" applyFill="1"/>
    <xf numFmtId="0" fontId="8" fillId="0" borderId="3" xfId="3" applyFont="1" applyFill="1" applyBorder="1"/>
    <xf numFmtId="0" fontId="1" fillId="0" borderId="3" xfId="3" applyFont="1" applyFill="1" applyBorder="1" applyAlignment="1">
      <alignment horizontal="left" indent="1"/>
    </xf>
    <xf numFmtId="0" fontId="3" fillId="0" borderId="2" xfId="3" applyFont="1" applyFill="1" applyBorder="1" applyAlignment="1">
      <alignment horizontal="left" indent="1"/>
    </xf>
    <xf numFmtId="0" fontId="3" fillId="0" borderId="0" xfId="3" applyFont="1" applyFill="1" applyAlignment="1">
      <alignment horizontal="left" indent="1"/>
    </xf>
    <xf numFmtId="0" fontId="13" fillId="0" borderId="0" xfId="3" applyFont="1" applyFill="1" applyAlignment="1">
      <alignment horizontal="center"/>
    </xf>
    <xf numFmtId="0" fontId="13" fillId="0" borderId="4" xfId="3" applyFont="1" applyFill="1" applyBorder="1" applyAlignment="1">
      <alignment horizontal="center"/>
    </xf>
    <xf numFmtId="0" fontId="3" fillId="0" borderId="2" xfId="3" applyFont="1" applyFill="1" applyBorder="1" applyAlignment="1">
      <alignment horizontal="center"/>
    </xf>
    <xf numFmtId="0" fontId="3" fillId="0" borderId="5" xfId="3" applyFont="1" applyFill="1" applyBorder="1" applyAlignment="1">
      <alignment horizontal="center"/>
    </xf>
    <xf numFmtId="0" fontId="8" fillId="0" borderId="2" xfId="3" applyFont="1" applyFill="1" applyBorder="1"/>
    <xf numFmtId="0" fontId="3" fillId="0" borderId="2" xfId="3" applyFont="1" applyFill="1" applyBorder="1"/>
    <xf numFmtId="0" fontId="38" fillId="0" borderId="0" xfId="3" applyFont="1" applyFill="1" applyBorder="1" applyAlignment="1">
      <alignment horizontal="center"/>
    </xf>
    <xf numFmtId="0" fontId="38" fillId="0" borderId="4" xfId="3" applyFont="1" applyFill="1" applyBorder="1" applyAlignment="1">
      <alignment horizontal="center"/>
    </xf>
    <xf numFmtId="0" fontId="2" fillId="0" borderId="2" xfId="3" applyFill="1" applyBorder="1" applyAlignment="1">
      <alignment horizontal="center"/>
    </xf>
    <xf numFmtId="0" fontId="2" fillId="0" borderId="1" xfId="3" applyFill="1" applyBorder="1" applyAlignment="1">
      <alignment horizontal="center"/>
    </xf>
    <xf numFmtId="169" fontId="36" fillId="0" borderId="0" xfId="3" applyNumberFormat="1" applyFont="1" applyFill="1" applyBorder="1" applyAlignment="1"/>
    <xf numFmtId="169" fontId="36" fillId="0" borderId="0" xfId="3" applyNumberFormat="1" applyFont="1" applyFill="1" applyBorder="1" applyAlignment="1">
      <alignment horizontal="left"/>
    </xf>
    <xf numFmtId="0" fontId="36" fillId="0" borderId="0" xfId="3" applyFont="1" applyFill="1"/>
    <xf numFmtId="0" fontId="8" fillId="0" borderId="0" xfId="3" applyFont="1" applyFill="1" applyAlignment="1">
      <alignment horizontal="center" vertical="center"/>
    </xf>
    <xf numFmtId="0" fontId="36" fillId="0" borderId="0" xfId="3" applyFont="1" applyFill="1" applyAlignment="1">
      <alignment horizontal="right"/>
    </xf>
    <xf numFmtId="0" fontId="36" fillId="0" borderId="0" xfId="3" applyFont="1" applyFill="1" applyAlignment="1"/>
    <xf numFmtId="49" fontId="4" fillId="0" borderId="0" xfId="0" applyNumberFormat="1" applyFont="1" applyFill="1" applyAlignment="1">
      <alignment vertical="top"/>
    </xf>
    <xf numFmtId="44" fontId="3" fillId="0" borderId="0" xfId="3" applyNumberFormat="1" applyFont="1" applyFill="1" applyBorder="1" applyAlignment="1">
      <alignment horizontal="center"/>
    </xf>
    <xf numFmtId="44" fontId="3" fillId="0" borderId="4" xfId="3" applyNumberFormat="1" applyFont="1" applyFill="1" applyBorder="1" applyAlignment="1">
      <alignment horizontal="center"/>
    </xf>
    <xf numFmtId="44" fontId="3" fillId="0" borderId="2" xfId="5" applyFont="1" applyFill="1" applyBorder="1"/>
    <xf numFmtId="44" fontId="3" fillId="0" borderId="5" xfId="5" applyFont="1" applyFill="1" applyBorder="1"/>
    <xf numFmtId="44" fontId="3" fillId="0" borderId="2" xfId="3" applyNumberFormat="1" applyFont="1" applyFill="1" applyBorder="1"/>
    <xf numFmtId="44" fontId="3" fillId="0" borderId="0" xfId="5" applyFont="1" applyFill="1"/>
    <xf numFmtId="44" fontId="3" fillId="0" borderId="0" xfId="5" applyFont="1" applyFill="1" applyBorder="1"/>
    <xf numFmtId="44" fontId="3" fillId="0" borderId="6" xfId="5" applyFont="1" applyFill="1" applyBorder="1"/>
    <xf numFmtId="0" fontId="3" fillId="0" borderId="6" xfId="5" applyNumberFormat="1" applyFont="1" applyFill="1" applyBorder="1" applyAlignment="1">
      <alignment horizontal="left"/>
    </xf>
    <xf numFmtId="7" fontId="3" fillId="0" borderId="0" xfId="3" applyNumberFormat="1" applyFont="1" applyFill="1" applyAlignment="1">
      <alignment horizontal="right"/>
    </xf>
    <xf numFmtId="44" fontId="3" fillId="0" borderId="4" xfId="5" applyFont="1" applyFill="1" applyBorder="1"/>
    <xf numFmtId="44" fontId="3" fillId="0" borderId="0" xfId="3" applyNumberFormat="1" applyFont="1" applyFill="1"/>
    <xf numFmtId="44" fontId="1" fillId="0" borderId="3" xfId="3" applyNumberFormat="1" applyFont="1" applyFill="1" applyBorder="1"/>
    <xf numFmtId="44" fontId="1" fillId="0" borderId="7" xfId="3" applyNumberFormat="1" applyFont="1" applyFill="1" applyBorder="1"/>
    <xf numFmtId="0" fontId="3" fillId="0" borderId="0" xfId="3" applyFont="1" applyFill="1"/>
    <xf numFmtId="0" fontId="3" fillId="0" borderId="4" xfId="3" applyFont="1" applyFill="1" applyBorder="1"/>
    <xf numFmtId="0" fontId="3" fillId="0" borderId="6" xfId="3" applyFont="1" applyFill="1" applyBorder="1"/>
    <xf numFmtId="44" fontId="3" fillId="0" borderId="0" xfId="3" applyNumberFormat="1" applyFont="1" applyFill="1" applyAlignment="1">
      <alignment horizontal="center"/>
    </xf>
    <xf numFmtId="44" fontId="3" fillId="0" borderId="6" xfId="3" applyNumberFormat="1" applyFont="1" applyFill="1" applyBorder="1" applyAlignment="1">
      <alignment horizontal="left"/>
    </xf>
    <xf numFmtId="44" fontId="23" fillId="0" borderId="4" xfId="3" applyNumberFormat="1" applyFont="1" applyFill="1" applyBorder="1" applyAlignment="1">
      <alignment horizontal="center"/>
    </xf>
    <xf numFmtId="0" fontId="23" fillId="0" borderId="0" xfId="3" applyFont="1" applyFill="1" applyAlignment="1">
      <alignment horizontal="center"/>
    </xf>
    <xf numFmtId="49" fontId="38" fillId="0" borderId="0" xfId="3" applyNumberFormat="1" applyFont="1" applyFill="1" applyAlignment="1">
      <alignment horizontal="center"/>
    </xf>
    <xf numFmtId="49" fontId="38" fillId="0" borderId="4" xfId="3" applyNumberFormat="1" applyFont="1" applyFill="1" applyBorder="1" applyAlignment="1">
      <alignment horizontal="center"/>
    </xf>
    <xf numFmtId="44" fontId="3" fillId="0" borderId="4" xfId="3" applyNumberFormat="1" applyFont="1" applyFill="1" applyBorder="1"/>
    <xf numFmtId="44" fontId="3" fillId="0" borderId="0" xfId="3" applyNumberFormat="1" applyFont="1" applyFill="1" applyAlignment="1">
      <alignment horizontal="right"/>
    </xf>
    <xf numFmtId="0" fontId="3" fillId="0" borderId="0" xfId="3" applyFont="1" applyFill="1" applyAlignment="1">
      <alignment horizontal="right"/>
    </xf>
    <xf numFmtId="0" fontId="23" fillId="0" borderId="8" xfId="3" applyFont="1" applyFill="1" applyBorder="1" applyAlignment="1">
      <alignment horizontal="center"/>
    </xf>
    <xf numFmtId="49" fontId="39" fillId="0" borderId="0" xfId="0" applyNumberFormat="1" applyFont="1" applyFill="1" applyAlignment="1">
      <alignment vertical="center"/>
    </xf>
    <xf numFmtId="165" fontId="15" fillId="0" borderId="0" xfId="2" applyNumberFormat="1" applyFont="1" applyFill="1"/>
    <xf numFmtId="165" fontId="10" fillId="0" borderId="0" xfId="2" applyNumberFormat="1" applyFont="1" applyFill="1"/>
    <xf numFmtId="164" fontId="21" fillId="0" borderId="0" xfId="1" applyNumberFormat="1" applyFont="1" applyFill="1"/>
    <xf numFmtId="164" fontId="20" fillId="0" borderId="0" xfId="1" applyNumberFormat="1" applyFont="1" applyFill="1"/>
    <xf numFmtId="165" fontId="24" fillId="0" borderId="0" xfId="2" applyNumberFormat="1" applyFont="1" applyFill="1"/>
    <xf numFmtId="164" fontId="1" fillId="0" borderId="0" xfId="1" applyNumberFormat="1" applyFont="1" applyFill="1"/>
    <xf numFmtId="44" fontId="8" fillId="0" borderId="0" xfId="0" applyNumberFormat="1" applyFont="1" applyFill="1" applyBorder="1" applyAlignment="1">
      <alignment horizontal="center"/>
    </xf>
    <xf numFmtId="44" fontId="8" fillId="0" borderId="0" xfId="2" applyNumberFormat="1" applyFont="1" applyFill="1"/>
    <xf numFmtId="167" fontId="2" fillId="0" borderId="0" xfId="2" applyNumberFormat="1" applyFill="1"/>
    <xf numFmtId="0" fontId="40" fillId="0" borderId="0" xfId="3" applyFont="1" applyFill="1" applyAlignment="1"/>
    <xf numFmtId="49" fontId="4" fillId="0" borderId="0" xfId="0" applyNumberFormat="1" applyFont="1" applyAlignment="1">
      <alignment horizontal="center" vertical="center"/>
    </xf>
    <xf numFmtId="49" fontId="5" fillId="0" borderId="0" xfId="0" applyNumberFormat="1" applyFont="1" applyAlignment="1">
      <alignment horizontal="left" indent="1"/>
    </xf>
    <xf numFmtId="49" fontId="1" fillId="0" borderId="0" xfId="0" applyNumberFormat="1" applyFont="1" applyAlignment="1">
      <alignment horizontal="left"/>
    </xf>
    <xf numFmtId="49" fontId="1" fillId="0" borderId="0" xfId="0" applyNumberFormat="1" applyFont="1" applyFill="1" applyBorder="1" applyAlignment="1">
      <alignment horizontal="left"/>
    </xf>
    <xf numFmtId="164" fontId="7" fillId="0" borderId="0" xfId="1" applyNumberFormat="1" applyFont="1" applyAlignment="1">
      <alignment horizontal="left" indent="1"/>
    </xf>
    <xf numFmtId="49" fontId="8" fillId="0" borderId="0" xfId="0" applyNumberFormat="1" applyFont="1" applyFill="1" applyBorder="1" applyAlignment="1">
      <alignment horizontal="left"/>
    </xf>
    <xf numFmtId="49" fontId="4" fillId="0" borderId="0" xfId="0" applyNumberFormat="1" applyFont="1" applyAlignment="1">
      <alignment horizontal="center" vertical="top"/>
    </xf>
    <xf numFmtId="49" fontId="5" fillId="0" borderId="0" xfId="0" applyNumberFormat="1" applyFont="1" applyAlignment="1">
      <alignment horizontal="left"/>
    </xf>
    <xf numFmtId="164" fontId="6" fillId="0" borderId="0" xfId="1" applyNumberFormat="1" applyFont="1" applyAlignment="1">
      <alignment horizontal="left"/>
    </xf>
    <xf numFmtId="164" fontId="7" fillId="0" borderId="0" xfId="1" applyNumberFormat="1" applyFont="1" applyAlignment="1">
      <alignment horizontal="left"/>
    </xf>
    <xf numFmtId="49" fontId="4" fillId="0" borderId="0" xfId="1" applyNumberFormat="1" applyFont="1" applyAlignment="1">
      <alignment horizontal="center" vertical="center" wrapText="1"/>
    </xf>
    <xf numFmtId="49" fontId="30" fillId="0" borderId="0" xfId="0" applyNumberFormat="1" applyFont="1" applyAlignment="1">
      <alignment horizontal="left"/>
    </xf>
    <xf numFmtId="164" fontId="6" fillId="0" borderId="0" xfId="1" applyNumberFormat="1" applyFont="1" applyAlignment="1">
      <alignment horizontal="left" indent="1"/>
    </xf>
    <xf numFmtId="0" fontId="0" fillId="0" borderId="0" xfId="0" applyAlignment="1">
      <alignment horizontal="center"/>
    </xf>
    <xf numFmtId="0" fontId="8" fillId="0" borderId="0" xfId="0" applyFont="1" applyAlignment="1">
      <alignment horizontal="left"/>
    </xf>
    <xf numFmtId="0" fontId="2" fillId="0" borderId="0" xfId="0" applyFont="1" applyAlignment="1">
      <alignment horizontal="left"/>
    </xf>
    <xf numFmtId="49" fontId="30" fillId="0" borderId="0" xfId="0" applyNumberFormat="1" applyFont="1" applyFill="1" applyBorder="1" applyAlignment="1">
      <alignment horizontal="left"/>
    </xf>
    <xf numFmtId="0" fontId="2" fillId="0" borderId="2" xfId="3" applyFill="1" applyBorder="1" applyAlignment="1">
      <alignment horizontal="center"/>
    </xf>
    <xf numFmtId="49" fontId="4" fillId="0" borderId="0" xfId="0" applyNumberFormat="1" applyFont="1" applyAlignment="1">
      <alignment horizontal="center" vertical="center" wrapText="1"/>
    </xf>
    <xf numFmtId="49" fontId="2" fillId="0" borderId="0" xfId="0" applyNumberFormat="1" applyFont="1" applyAlignment="1">
      <alignment horizontal="left"/>
    </xf>
    <xf numFmtId="169" fontId="4" fillId="0" borderId="0" xfId="0" applyNumberFormat="1" applyFont="1" applyAlignment="1">
      <alignment horizontal="center" vertical="center" wrapText="1"/>
    </xf>
    <xf numFmtId="49" fontId="2" fillId="0" borderId="0" xfId="0" applyNumberFormat="1" applyFont="1" applyFill="1" applyBorder="1" applyAlignment="1">
      <alignment horizontal="left"/>
    </xf>
  </cellXfs>
  <cellStyles count="6">
    <cellStyle name="Comma" xfId="1" builtinId="3"/>
    <cellStyle name="Comma 3" xfId="4"/>
    <cellStyle name="Currency" xfId="2" builtinId="4"/>
    <cellStyle name="Currency 3" xfId="5"/>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ac.myhrum/AppData/Local/Microsoft/Windows/Temporary%20Internet%20Files/Content.Outlook/0BP78OJ5/CNG%20Monthly%20PGA%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arah.volk/Application%20Data/Microsoft/Excel/11-2010%20Core%20Billed%20The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202017/01-2017/Core%20GC%20Allocations%20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01253"/>
      <sheetName val="DG 01254"/>
      <sheetName val="DG 01286"/>
      <sheetName val="WA PGA Deferrals"/>
      <sheetName val="RA 20430"/>
      <sheetName val="RA 20431"/>
      <sheetName val="RA 20444"/>
      <sheetName val="RA 20449"/>
      <sheetName val="RA 1862.20475"/>
      <sheetName val="RA 20477"/>
      <sheetName val="FERC Interest Rates"/>
      <sheetName val="Therm Sales"/>
      <sheetName val="DEFERRALS"/>
    </sheetNames>
    <sheetDataSet>
      <sheetData sheetId="0"/>
      <sheetData sheetId="1"/>
      <sheetData sheetId="2"/>
      <sheetData sheetId="3"/>
      <sheetData sheetId="4"/>
      <sheetData sheetId="5"/>
      <sheetData sheetId="6"/>
      <sheetData sheetId="7"/>
      <sheetData sheetId="8"/>
      <sheetData sheetId="9"/>
      <sheetData sheetId="10">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3.5000000000000003E-2</v>
          </cell>
          <cell r="C61">
            <v>30</v>
          </cell>
        </row>
        <row r="62">
          <cell r="A62">
            <v>42886</v>
          </cell>
          <cell r="B62">
            <v>3.5000000000000003E-2</v>
          </cell>
          <cell r="C62">
            <v>31</v>
          </cell>
        </row>
        <row r="63">
          <cell r="A63">
            <v>42916</v>
          </cell>
          <cell r="B63">
            <v>3.5000000000000003E-2</v>
          </cell>
          <cell r="C63">
            <v>30</v>
          </cell>
        </row>
        <row r="64">
          <cell r="A64">
            <v>42947</v>
          </cell>
          <cell r="B64">
            <v>3.5000000000000003E-2</v>
          </cell>
          <cell r="C64">
            <v>31</v>
          </cell>
        </row>
        <row r="65">
          <cell r="A65">
            <v>42978</v>
          </cell>
          <cell r="B65">
            <v>3.5000000000000003E-2</v>
          </cell>
          <cell r="C65">
            <v>31</v>
          </cell>
        </row>
        <row r="66">
          <cell r="A66">
            <v>43008</v>
          </cell>
          <cell r="B66">
            <v>3.5000000000000003E-2</v>
          </cell>
          <cell r="C66">
            <v>30</v>
          </cell>
        </row>
        <row r="67">
          <cell r="A67">
            <v>43039</v>
          </cell>
          <cell r="B67">
            <v>3.5000000000000003E-2</v>
          </cell>
          <cell r="C67">
            <v>31</v>
          </cell>
        </row>
        <row r="68">
          <cell r="A68">
            <v>43069</v>
          </cell>
          <cell r="B68">
            <v>3.5000000000000003E-2</v>
          </cell>
          <cell r="C68">
            <v>30</v>
          </cell>
        </row>
        <row r="69">
          <cell r="A69">
            <v>43100</v>
          </cell>
          <cell r="B69">
            <v>3.5000000000000003E-2</v>
          </cell>
          <cell r="C69">
            <v>31</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Billed Therms "/>
      <sheetName val="Bill Freq Sum"/>
    </sheetNames>
    <sheetDataSet>
      <sheetData sheetId="0">
        <row r="12">
          <cell r="J12">
            <v>0</v>
          </cell>
        </row>
        <row r="88">
          <cell r="J88">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ow r="48">
          <cell r="J48">
            <v>14597431.889999997</v>
          </cell>
        </row>
      </sheetData>
      <sheetData sheetId="8" refreshError="1"/>
      <sheetData sheetId="9" refreshError="1"/>
      <sheetData sheetId="10" refreshError="1"/>
      <sheetData sheetId="11">
        <row r="2">
          <cell r="D2">
            <v>42766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15"/>
  <sheetViews>
    <sheetView topLeftCell="A18" zoomScaleNormal="100" workbookViewId="0">
      <selection activeCell="H50" sqref="H50"/>
    </sheetView>
  </sheetViews>
  <sheetFormatPr defaultRowHeight="12.75" x14ac:dyDescent="0.2"/>
  <cols>
    <col min="1" max="1" width="21.7109375" style="28" customWidth="1"/>
    <col min="2" max="2" width="26.140625" style="29" customWidth="1"/>
    <col min="3" max="4" width="5.7109375" style="31" customWidth="1"/>
    <col min="5" max="5" width="14.7109375" style="31" customWidth="1"/>
    <col min="6" max="6" width="19.140625" style="71" customWidth="1"/>
    <col min="7" max="7" width="13.5703125" style="52" customWidth="1"/>
    <col min="8" max="8" width="11.7109375" style="52" bestFit="1" customWidth="1"/>
    <col min="9" max="9" width="13.85546875" style="52" bestFit="1" customWidth="1"/>
    <col min="10" max="10" width="14.5703125" style="52" bestFit="1" customWidth="1"/>
    <col min="11" max="11" width="14.140625" style="52" bestFit="1" customWidth="1"/>
    <col min="12" max="12" width="16.7109375" style="52" customWidth="1"/>
    <col min="13" max="13" width="14.5703125" style="52" bestFit="1" customWidth="1"/>
    <col min="14" max="14" width="2.140625" customWidth="1"/>
    <col min="15" max="15" width="19.42578125" customWidth="1"/>
    <col min="16" max="16" width="25.28515625" customWidth="1"/>
    <col min="17" max="17" width="19.28515625" bestFit="1" customWidth="1"/>
    <col min="18" max="18" width="11.42578125" bestFit="1" customWidth="1"/>
    <col min="19" max="19" width="17" bestFit="1" customWidth="1"/>
    <col min="20" max="20" width="14.7109375" customWidth="1"/>
    <col min="22" max="22" width="17" bestFit="1" customWidth="1"/>
    <col min="23" max="23" width="13.85546875" bestFit="1" customWidth="1"/>
    <col min="24" max="24" width="31.7109375" customWidth="1"/>
  </cols>
  <sheetData>
    <row r="1" spans="1:24" ht="14.25" customHeight="1" x14ac:dyDescent="0.25">
      <c r="A1" s="1" t="s">
        <v>0</v>
      </c>
      <c r="B1" s="2"/>
      <c r="C1" s="221" t="s">
        <v>1</v>
      </c>
      <c r="D1" s="221"/>
      <c r="E1" s="221"/>
      <c r="F1" s="221"/>
      <c r="G1" s="221"/>
      <c r="H1" s="221"/>
      <c r="I1" s="221"/>
      <c r="J1" s="221"/>
      <c r="K1" s="221"/>
      <c r="L1" s="221"/>
      <c r="M1" s="221"/>
      <c r="N1" s="221"/>
      <c r="O1" s="221"/>
    </row>
    <row r="2" spans="1:24" ht="14.25" customHeight="1" x14ac:dyDescent="0.25">
      <c r="A2" s="1" t="s">
        <v>2</v>
      </c>
      <c r="B2" s="2"/>
      <c r="C2" s="221"/>
      <c r="D2" s="221"/>
      <c r="E2" s="221"/>
      <c r="F2" s="221"/>
      <c r="G2" s="221"/>
      <c r="H2" s="221"/>
      <c r="I2" s="221"/>
      <c r="J2" s="221"/>
      <c r="K2" s="221"/>
      <c r="L2" s="222" t="s">
        <v>3</v>
      </c>
      <c r="M2" s="222"/>
      <c r="N2" s="222"/>
      <c r="O2" s="222"/>
    </row>
    <row r="3" spans="1:24" ht="14.25" customHeight="1" x14ac:dyDescent="0.25">
      <c r="A3" s="223" t="s">
        <v>4</v>
      </c>
      <c r="B3" s="223"/>
      <c r="C3" s="221"/>
      <c r="D3" s="221"/>
      <c r="E3" s="221"/>
      <c r="F3" s="221"/>
      <c r="G3" s="221"/>
      <c r="H3" s="221"/>
      <c r="I3" s="221"/>
      <c r="J3" s="221"/>
      <c r="K3" s="221"/>
      <c r="L3" s="3" t="s">
        <v>5</v>
      </c>
      <c r="M3" s="3"/>
      <c r="N3" s="4"/>
      <c r="O3" s="4"/>
    </row>
    <row r="4" spans="1:24" ht="14.25" customHeight="1" x14ac:dyDescent="0.25">
      <c r="A4" s="224" t="e">
        <f>+#REF!</f>
        <v>#REF!</v>
      </c>
      <c r="B4" s="224"/>
      <c r="C4" s="221"/>
      <c r="D4" s="221"/>
      <c r="E4" s="221"/>
      <c r="F4" s="221"/>
      <c r="G4" s="221"/>
      <c r="H4" s="221"/>
      <c r="I4" s="221"/>
      <c r="J4" s="221"/>
      <c r="K4" s="221"/>
      <c r="L4" s="225" t="s">
        <v>6</v>
      </c>
      <c r="M4" s="225"/>
      <c r="N4" s="225"/>
      <c r="O4" s="225"/>
    </row>
    <row r="5" spans="1:24" ht="14.25" customHeight="1" x14ac:dyDescent="0.2">
      <c r="A5" s="226" t="s">
        <v>7</v>
      </c>
      <c r="B5" s="226"/>
      <c r="C5" s="221"/>
      <c r="D5" s="221"/>
      <c r="E5" s="221"/>
      <c r="F5" s="221"/>
      <c r="G5" s="221"/>
      <c r="H5" s="221"/>
      <c r="I5" s="221"/>
      <c r="J5" s="221"/>
      <c r="K5" s="221"/>
      <c r="L5" s="221"/>
      <c r="M5" s="221"/>
      <c r="N5" s="221"/>
      <c r="O5" s="221"/>
    </row>
    <row r="6" spans="1:24" ht="15" x14ac:dyDescent="0.25">
      <c r="A6" s="5"/>
      <c r="B6" s="6"/>
      <c r="C6" s="7"/>
      <c r="D6" s="7"/>
      <c r="E6" s="7"/>
      <c r="F6" s="8" t="s">
        <v>8</v>
      </c>
      <c r="G6" s="9" t="s">
        <v>9</v>
      </c>
      <c r="H6" s="9" t="s">
        <v>10</v>
      </c>
      <c r="I6" s="9" t="s">
        <v>11</v>
      </c>
      <c r="J6" s="10" t="s">
        <v>9</v>
      </c>
      <c r="K6" s="9" t="s">
        <v>10</v>
      </c>
      <c r="L6" s="9"/>
      <c r="M6" s="9" t="s">
        <v>12</v>
      </c>
      <c r="N6" s="11"/>
      <c r="O6" s="11"/>
      <c r="P6" s="12"/>
    </row>
    <row r="7" spans="1:24" ht="15" x14ac:dyDescent="0.25">
      <c r="A7" s="13"/>
      <c r="B7" s="14"/>
      <c r="C7" s="15"/>
      <c r="D7" s="15"/>
      <c r="E7" s="13" t="s">
        <v>13</v>
      </c>
      <c r="F7" s="8" t="s">
        <v>14</v>
      </c>
      <c r="G7" s="9" t="s">
        <v>15</v>
      </c>
      <c r="H7" s="9" t="s">
        <v>15</v>
      </c>
      <c r="I7" s="9" t="s">
        <v>16</v>
      </c>
      <c r="J7" s="9" t="s">
        <v>17</v>
      </c>
      <c r="K7" s="9" t="s">
        <v>17</v>
      </c>
      <c r="L7" s="9" t="s">
        <v>11</v>
      </c>
      <c r="M7" s="9" t="s">
        <v>18</v>
      </c>
      <c r="N7" s="11"/>
      <c r="O7" s="11"/>
      <c r="P7" s="16"/>
      <c r="Q7" s="17"/>
    </row>
    <row r="8" spans="1:24" s="27" customFormat="1" ht="15.75" thickBot="1" x14ac:dyDescent="0.3">
      <c r="A8" s="18"/>
      <c r="B8" s="19"/>
      <c r="C8" s="18" t="s">
        <v>19</v>
      </c>
      <c r="D8" s="18" t="s">
        <v>20</v>
      </c>
      <c r="E8" s="18" t="s">
        <v>20</v>
      </c>
      <c r="F8" s="20" t="s">
        <v>21</v>
      </c>
      <c r="G8" s="21" t="s">
        <v>22</v>
      </c>
      <c r="H8" s="21" t="str">
        <f>+G8</f>
        <v>Nov 1 2013</v>
      </c>
      <c r="I8" s="22" t="s">
        <v>22</v>
      </c>
      <c r="J8" s="23" t="s">
        <v>23</v>
      </c>
      <c r="K8" s="23" t="s">
        <v>23</v>
      </c>
      <c r="L8" s="23" t="s">
        <v>16</v>
      </c>
      <c r="M8" s="23" t="s">
        <v>23</v>
      </c>
      <c r="N8" s="24"/>
      <c r="O8" s="24"/>
      <c r="P8" s="25"/>
      <c r="Q8" s="17" t="s">
        <v>24</v>
      </c>
      <c r="R8" s="17" t="s">
        <v>25</v>
      </c>
      <c r="S8" s="17" t="s">
        <v>26</v>
      </c>
      <c r="T8" s="26" t="s">
        <v>27</v>
      </c>
      <c r="U8" s="17" t="s">
        <v>28</v>
      </c>
      <c r="V8" s="17" t="s">
        <v>29</v>
      </c>
      <c r="W8" s="17" t="s">
        <v>30</v>
      </c>
      <c r="X8" s="17" t="s">
        <v>31</v>
      </c>
    </row>
    <row r="9" spans="1:24" ht="15.75" x14ac:dyDescent="0.25">
      <c r="A9" s="28" t="s">
        <v>32</v>
      </c>
      <c r="B9" s="29" t="s">
        <v>33</v>
      </c>
      <c r="C9" s="30">
        <v>1</v>
      </c>
      <c r="D9" s="31" t="s">
        <v>34</v>
      </c>
      <c r="E9" s="32" t="s">
        <v>35</v>
      </c>
      <c r="F9" s="33">
        <v>12562</v>
      </c>
      <c r="G9" s="34"/>
      <c r="H9" s="34"/>
      <c r="I9" s="34"/>
      <c r="J9" s="35">
        <f>ROUND(G9*F9,2)</f>
        <v>0</v>
      </c>
      <c r="K9" s="35">
        <f>ROUND(F9*H9,2)</f>
        <v>0</v>
      </c>
      <c r="L9" s="35">
        <f>ROUND(F9*I9,2)</f>
        <v>0</v>
      </c>
      <c r="M9" s="35">
        <f>SUM(J9:L9)</f>
        <v>0</v>
      </c>
      <c r="O9" s="36" t="s">
        <v>36</v>
      </c>
      <c r="P9" s="37"/>
      <c r="Q9" t="s">
        <v>37</v>
      </c>
      <c r="T9" s="37">
        <v>0</v>
      </c>
      <c r="X9" t="s">
        <v>38</v>
      </c>
    </row>
    <row r="10" spans="1:24" ht="15" x14ac:dyDescent="0.2">
      <c r="A10" s="28" t="s">
        <v>32</v>
      </c>
      <c r="B10" s="29" t="s">
        <v>39</v>
      </c>
      <c r="C10" s="30">
        <v>1</v>
      </c>
      <c r="D10" s="31" t="s">
        <v>40</v>
      </c>
      <c r="E10" s="32" t="s">
        <v>41</v>
      </c>
      <c r="F10" s="38">
        <v>0</v>
      </c>
      <c r="G10" s="34"/>
      <c r="H10" s="34"/>
      <c r="I10" s="34"/>
      <c r="J10" s="35">
        <f>ROUND(G10*F10,2)</f>
        <v>0</v>
      </c>
      <c r="K10" s="35">
        <f>ROUND(F10*H10,2)</f>
        <v>0</v>
      </c>
      <c r="L10" s="35">
        <f>ROUND(F10*I10,2)</f>
        <v>0</v>
      </c>
      <c r="M10" s="35">
        <f>SUM(J10:L10)</f>
        <v>0</v>
      </c>
      <c r="O10" s="36" t="s">
        <v>36</v>
      </c>
      <c r="P10" s="37"/>
      <c r="Q10" t="s">
        <v>37</v>
      </c>
      <c r="T10" s="37">
        <v>0</v>
      </c>
      <c r="X10" t="s">
        <v>42</v>
      </c>
    </row>
    <row r="11" spans="1:24" ht="15.75" x14ac:dyDescent="0.25">
      <c r="A11" s="28" t="s">
        <v>32</v>
      </c>
      <c r="B11" s="29" t="s">
        <v>43</v>
      </c>
      <c r="C11" s="30">
        <v>1</v>
      </c>
      <c r="D11" s="31" t="s">
        <v>44</v>
      </c>
      <c r="E11" s="32" t="s">
        <v>45</v>
      </c>
      <c r="F11" s="33">
        <v>4115270</v>
      </c>
      <c r="G11" s="34"/>
      <c r="H11" s="34"/>
      <c r="I11" s="34"/>
      <c r="J11" s="35">
        <f>ROUND(G11*F11,2)</f>
        <v>0</v>
      </c>
      <c r="K11" s="35">
        <f>ROUND(F11*H11,2)</f>
        <v>0</v>
      </c>
      <c r="L11" s="35">
        <f>ROUND(F11*I11,2)</f>
        <v>0</v>
      </c>
      <c r="M11" s="35">
        <f>SUM(J11:L11)</f>
        <v>0</v>
      </c>
      <c r="O11" s="36" t="s">
        <v>36</v>
      </c>
      <c r="P11" s="37"/>
      <c r="Q11" t="s">
        <v>37</v>
      </c>
      <c r="T11" s="37">
        <v>0</v>
      </c>
      <c r="X11" t="s">
        <v>46</v>
      </c>
    </row>
    <row r="12" spans="1:24" ht="15.75" x14ac:dyDescent="0.25">
      <c r="A12" s="28" t="s">
        <v>47</v>
      </c>
      <c r="B12" s="29" t="s">
        <v>48</v>
      </c>
      <c r="C12" s="30">
        <v>1</v>
      </c>
      <c r="D12" s="31" t="s">
        <v>44</v>
      </c>
      <c r="E12" s="32" t="s">
        <v>45</v>
      </c>
      <c r="F12" s="39">
        <v>-3290296</v>
      </c>
      <c r="G12" s="34"/>
      <c r="H12" s="34"/>
      <c r="I12" s="34"/>
      <c r="J12" s="35">
        <f>ROUND(G12*F12,2)</f>
        <v>0</v>
      </c>
      <c r="K12" s="35">
        <f>ROUND(F12*H12,2)</f>
        <v>0</v>
      </c>
      <c r="L12" s="40"/>
      <c r="M12" s="40">
        <f>SUM(J12:L12)</f>
        <v>0</v>
      </c>
      <c r="N12" s="41"/>
      <c r="O12" s="42" t="s">
        <v>49</v>
      </c>
      <c r="P12" s="37"/>
      <c r="Q12" t="s">
        <v>37</v>
      </c>
      <c r="T12" s="37">
        <v>0</v>
      </c>
      <c r="X12" t="s">
        <v>46</v>
      </c>
    </row>
    <row r="13" spans="1:24" ht="15" x14ac:dyDescent="0.2">
      <c r="A13" s="28" t="s">
        <v>47</v>
      </c>
      <c r="B13" s="29" t="s">
        <v>50</v>
      </c>
      <c r="C13" s="30">
        <v>1</v>
      </c>
      <c r="D13" s="31" t="s">
        <v>44</v>
      </c>
      <c r="E13" s="32" t="s">
        <v>45</v>
      </c>
      <c r="F13" s="43"/>
      <c r="G13" s="34"/>
      <c r="H13" s="34"/>
      <c r="I13" s="34"/>
      <c r="J13" s="35">
        <f>ROUND(G13*F13,2)</f>
        <v>0</v>
      </c>
      <c r="K13" s="35">
        <f>ROUND(F13*H13,2)</f>
        <v>0</v>
      </c>
      <c r="L13" s="40"/>
      <c r="M13" s="40">
        <f>SUM(J13:L13)</f>
        <v>0</v>
      </c>
      <c r="N13" s="41"/>
      <c r="O13" s="42" t="s">
        <v>49</v>
      </c>
      <c r="P13" s="37"/>
      <c r="Q13" t="s">
        <v>37</v>
      </c>
      <c r="T13" s="37">
        <v>0</v>
      </c>
      <c r="X13" t="s">
        <v>46</v>
      </c>
    </row>
    <row r="14" spans="1:24" ht="12" customHeight="1" x14ac:dyDescent="0.25">
      <c r="C14" s="30"/>
      <c r="E14" s="32"/>
      <c r="F14" s="33"/>
      <c r="G14" s="34"/>
      <c r="H14" s="34"/>
      <c r="I14" s="34"/>
      <c r="J14" s="35"/>
      <c r="K14" s="35"/>
      <c r="L14" s="40"/>
      <c r="M14" s="40"/>
      <c r="N14" s="41"/>
      <c r="O14" s="42"/>
      <c r="P14" s="37"/>
      <c r="T14" s="37"/>
    </row>
    <row r="15" spans="1:24" ht="12" customHeight="1" x14ac:dyDescent="0.25">
      <c r="C15" s="30"/>
      <c r="E15" s="32"/>
      <c r="F15" s="33"/>
      <c r="G15" s="34"/>
      <c r="H15" s="34"/>
      <c r="I15" s="34"/>
      <c r="J15" s="35"/>
      <c r="K15" s="35"/>
      <c r="L15" s="40"/>
      <c r="M15" s="40"/>
      <c r="N15" s="41"/>
      <c r="O15" s="42"/>
      <c r="P15" s="37"/>
      <c r="T15" s="37"/>
    </row>
    <row r="16" spans="1:24" ht="15" x14ac:dyDescent="0.2">
      <c r="A16" s="28" t="s">
        <v>51</v>
      </c>
      <c r="B16" s="29" t="s">
        <v>52</v>
      </c>
      <c r="C16" s="30">
        <v>2</v>
      </c>
      <c r="D16" s="31" t="s">
        <v>34</v>
      </c>
      <c r="E16" s="32" t="s">
        <v>35</v>
      </c>
      <c r="F16" s="38">
        <v>0</v>
      </c>
      <c r="G16" s="34"/>
      <c r="H16" s="34"/>
      <c r="I16" s="34"/>
      <c r="J16" s="35">
        <f>ROUND(G16*F16,2)</f>
        <v>0</v>
      </c>
      <c r="K16" s="35">
        <f>ROUND(F16*H16,2)</f>
        <v>0</v>
      </c>
      <c r="L16" s="40">
        <f>ROUND(F16*I16,2)</f>
        <v>0</v>
      </c>
      <c r="M16" s="40">
        <f>SUM(J16:L16)</f>
        <v>0</v>
      </c>
      <c r="N16" s="41"/>
      <c r="O16" s="42" t="s">
        <v>36</v>
      </c>
      <c r="P16" s="37"/>
      <c r="Q16" t="s">
        <v>37</v>
      </c>
      <c r="T16" s="37">
        <v>0</v>
      </c>
      <c r="X16" t="s">
        <v>53</v>
      </c>
    </row>
    <row r="17" spans="1:24" ht="15.75" x14ac:dyDescent="0.25">
      <c r="A17" s="28" t="s">
        <v>51</v>
      </c>
      <c r="B17" s="29" t="s">
        <v>54</v>
      </c>
      <c r="C17" s="30">
        <v>2</v>
      </c>
      <c r="D17" s="31" t="s">
        <v>55</v>
      </c>
      <c r="E17" s="32" t="s">
        <v>56</v>
      </c>
      <c r="F17" s="33">
        <v>2786507</v>
      </c>
      <c r="G17" s="34"/>
      <c r="H17" s="34"/>
      <c r="I17" s="34"/>
      <c r="J17" s="35">
        <f>ROUND(G17*F17,2)</f>
        <v>0</v>
      </c>
      <c r="K17" s="35">
        <f>ROUND(F17*H17,2)</f>
        <v>0</v>
      </c>
      <c r="L17" s="40">
        <f>ROUND(F17*I17,2)</f>
        <v>0</v>
      </c>
      <c r="M17" s="40">
        <f>SUM(J17:L17)</f>
        <v>0</v>
      </c>
      <c r="N17" s="41"/>
      <c r="O17" s="42" t="s">
        <v>36</v>
      </c>
      <c r="P17" s="37"/>
      <c r="Q17" t="s">
        <v>37</v>
      </c>
      <c r="T17" s="37">
        <v>0</v>
      </c>
      <c r="X17" t="s">
        <v>57</v>
      </c>
    </row>
    <row r="18" spans="1:24" ht="15.75" x14ac:dyDescent="0.25">
      <c r="A18" s="28" t="s">
        <v>58</v>
      </c>
      <c r="B18" s="29" t="s">
        <v>59</v>
      </c>
      <c r="C18" s="30">
        <v>2</v>
      </c>
      <c r="D18" s="31" t="s">
        <v>55</v>
      </c>
      <c r="E18" s="32" t="s">
        <v>56</v>
      </c>
      <c r="F18" s="39">
        <v>-3277587</v>
      </c>
      <c r="G18" s="34"/>
      <c r="H18" s="34"/>
      <c r="I18" s="34"/>
      <c r="J18" s="35">
        <f>ROUND(G18*F18,2)</f>
        <v>0</v>
      </c>
      <c r="K18" s="35">
        <f>ROUND(F18*H18,2)</f>
        <v>0</v>
      </c>
      <c r="L18" s="40"/>
      <c r="M18" s="40">
        <f>SUM(J18:L18)</f>
        <v>0</v>
      </c>
      <c r="N18" s="41"/>
      <c r="O18" s="42" t="s">
        <v>49</v>
      </c>
      <c r="P18" s="37"/>
      <c r="Q18" t="s">
        <v>37</v>
      </c>
      <c r="T18" s="37">
        <v>0</v>
      </c>
      <c r="X18" t="s">
        <v>57</v>
      </c>
    </row>
    <row r="19" spans="1:24" ht="15" x14ac:dyDescent="0.2">
      <c r="A19" s="28" t="s">
        <v>58</v>
      </c>
      <c r="B19" s="29" t="s">
        <v>60</v>
      </c>
      <c r="C19" s="30">
        <v>2</v>
      </c>
      <c r="D19" s="31" t="s">
        <v>55</v>
      </c>
      <c r="E19" s="32" t="s">
        <v>56</v>
      </c>
      <c r="F19" s="43"/>
      <c r="G19" s="34"/>
      <c r="H19" s="34"/>
      <c r="I19" s="34"/>
      <c r="J19" s="35">
        <f>ROUND(G19*F19,2)</f>
        <v>0</v>
      </c>
      <c r="K19" s="35">
        <f>ROUND(F19*H19,2)</f>
        <v>0</v>
      </c>
      <c r="L19" s="40"/>
      <c r="M19" s="40">
        <f>SUM(J19:L19)</f>
        <v>0</v>
      </c>
      <c r="N19" s="41"/>
      <c r="O19" s="42" t="s">
        <v>49</v>
      </c>
      <c r="P19" s="37"/>
      <c r="Q19" t="s">
        <v>37</v>
      </c>
      <c r="T19" s="37">
        <v>0</v>
      </c>
      <c r="X19" t="s">
        <v>57</v>
      </c>
    </row>
    <row r="20" spans="1:24" ht="12" customHeight="1" x14ac:dyDescent="0.25">
      <c r="C20" s="30"/>
      <c r="E20" s="32"/>
      <c r="F20" s="33"/>
      <c r="G20" s="34"/>
      <c r="H20" s="34"/>
      <c r="I20" s="34"/>
      <c r="J20" s="35"/>
      <c r="K20" s="35"/>
      <c r="L20" s="35"/>
      <c r="M20" s="35"/>
      <c r="O20" s="44"/>
      <c r="P20" s="37"/>
      <c r="T20" s="37"/>
    </row>
    <row r="21" spans="1:24" ht="15.75" x14ac:dyDescent="0.25">
      <c r="A21" s="28" t="s">
        <v>51</v>
      </c>
      <c r="B21" s="29" t="s">
        <v>61</v>
      </c>
      <c r="C21" s="30">
        <v>2</v>
      </c>
      <c r="D21" s="31" t="s">
        <v>62</v>
      </c>
      <c r="E21" s="32" t="s">
        <v>63</v>
      </c>
      <c r="F21" s="33">
        <v>287075</v>
      </c>
      <c r="G21" s="34"/>
      <c r="H21" s="34"/>
      <c r="I21" s="34"/>
      <c r="J21" s="35">
        <f t="shared" ref="J21:J26" si="0">ROUND(G21*F21,2)</f>
        <v>0</v>
      </c>
      <c r="K21" s="35">
        <f t="shared" ref="K21:K26" si="1">ROUND(F21*H21,2)</f>
        <v>0</v>
      </c>
      <c r="L21" s="35">
        <f t="shared" ref="L21:L26" si="2">ROUND(F21*I21,2)</f>
        <v>0</v>
      </c>
      <c r="M21" s="35">
        <f t="shared" ref="M21:M26" si="3">SUM(J21:L21)</f>
        <v>0</v>
      </c>
      <c r="O21" s="36" t="s">
        <v>36</v>
      </c>
      <c r="P21" s="37"/>
      <c r="Q21" t="s">
        <v>37</v>
      </c>
      <c r="T21" s="37">
        <v>0</v>
      </c>
      <c r="X21" t="s">
        <v>64</v>
      </c>
    </row>
    <row r="22" spans="1:24" ht="15.75" x14ac:dyDescent="0.25">
      <c r="A22" s="28" t="s">
        <v>51</v>
      </c>
      <c r="B22" s="29" t="s">
        <v>65</v>
      </c>
      <c r="C22" s="30">
        <v>2</v>
      </c>
      <c r="D22" s="31" t="s">
        <v>66</v>
      </c>
      <c r="E22" s="32" t="s">
        <v>67</v>
      </c>
      <c r="F22" s="33">
        <v>2078</v>
      </c>
      <c r="G22" s="34"/>
      <c r="H22" s="34"/>
      <c r="I22" s="34"/>
      <c r="J22" s="35">
        <f t="shared" si="0"/>
        <v>0</v>
      </c>
      <c r="K22" s="35">
        <f t="shared" si="1"/>
        <v>0</v>
      </c>
      <c r="L22" s="35">
        <f t="shared" si="2"/>
        <v>0</v>
      </c>
      <c r="M22" s="35">
        <f t="shared" si="3"/>
        <v>0</v>
      </c>
      <c r="O22" s="36" t="s">
        <v>36</v>
      </c>
      <c r="P22" s="45"/>
      <c r="Q22" t="s">
        <v>37</v>
      </c>
      <c r="T22" s="37">
        <v>0</v>
      </c>
      <c r="X22" t="s">
        <v>68</v>
      </c>
    </row>
    <row r="23" spans="1:24" ht="15.75" x14ac:dyDescent="0.25">
      <c r="A23" s="28" t="s">
        <v>51</v>
      </c>
      <c r="B23" s="29" t="s">
        <v>69</v>
      </c>
      <c r="C23" s="30">
        <v>2</v>
      </c>
      <c r="D23" s="31" t="s">
        <v>40</v>
      </c>
      <c r="E23" s="32" t="s">
        <v>41</v>
      </c>
      <c r="F23" s="33">
        <v>0</v>
      </c>
      <c r="G23" s="34"/>
      <c r="H23" s="34"/>
      <c r="I23" s="34"/>
      <c r="J23" s="35">
        <f t="shared" si="0"/>
        <v>0</v>
      </c>
      <c r="K23" s="35">
        <f t="shared" si="1"/>
        <v>0</v>
      </c>
      <c r="L23" s="35">
        <f t="shared" si="2"/>
        <v>0</v>
      </c>
      <c r="M23" s="35">
        <f t="shared" si="3"/>
        <v>0</v>
      </c>
      <c r="O23" s="36" t="s">
        <v>36</v>
      </c>
      <c r="P23" s="45"/>
      <c r="Q23" t="s">
        <v>37</v>
      </c>
      <c r="T23" s="37">
        <v>0</v>
      </c>
      <c r="X23" t="s">
        <v>70</v>
      </c>
    </row>
    <row r="24" spans="1:24" ht="15.75" x14ac:dyDescent="0.25">
      <c r="A24" s="28" t="s">
        <v>51</v>
      </c>
      <c r="B24" s="29" t="s">
        <v>61</v>
      </c>
      <c r="C24" s="30">
        <v>2</v>
      </c>
      <c r="D24" s="31" t="s">
        <v>62</v>
      </c>
      <c r="E24" s="32" t="s">
        <v>71</v>
      </c>
      <c r="F24" s="33">
        <v>0</v>
      </c>
      <c r="G24" s="34"/>
      <c r="H24" s="34"/>
      <c r="I24" s="34"/>
      <c r="J24" s="35">
        <f t="shared" si="0"/>
        <v>0</v>
      </c>
      <c r="K24" s="35">
        <f t="shared" si="1"/>
        <v>0</v>
      </c>
      <c r="L24" s="35">
        <f t="shared" si="2"/>
        <v>0</v>
      </c>
      <c r="M24" s="35">
        <f t="shared" si="3"/>
        <v>0</v>
      </c>
      <c r="O24" s="36" t="s">
        <v>36</v>
      </c>
      <c r="P24" s="37"/>
      <c r="Q24" t="s">
        <v>37</v>
      </c>
      <c r="T24" s="37">
        <v>0</v>
      </c>
      <c r="X24" t="s">
        <v>64</v>
      </c>
    </row>
    <row r="25" spans="1:24" ht="15.75" x14ac:dyDescent="0.25">
      <c r="A25" s="28" t="s">
        <v>58</v>
      </c>
      <c r="B25" s="29" t="s">
        <v>72</v>
      </c>
      <c r="C25" s="30">
        <v>2</v>
      </c>
      <c r="D25" s="31" t="s">
        <v>62</v>
      </c>
      <c r="E25" s="32" t="s">
        <v>71</v>
      </c>
      <c r="F25" s="39"/>
      <c r="G25" s="34"/>
      <c r="H25" s="34"/>
      <c r="I25" s="34"/>
      <c r="J25" s="35">
        <f t="shared" si="0"/>
        <v>0</v>
      </c>
      <c r="K25" s="35">
        <f t="shared" si="1"/>
        <v>0</v>
      </c>
      <c r="L25" s="35">
        <f t="shared" si="2"/>
        <v>0</v>
      </c>
      <c r="M25" s="35">
        <f t="shared" si="3"/>
        <v>0</v>
      </c>
      <c r="O25" s="44"/>
      <c r="P25" s="46"/>
      <c r="Q25" t="s">
        <v>37</v>
      </c>
      <c r="T25" s="37">
        <v>0</v>
      </c>
      <c r="X25" t="s">
        <v>64</v>
      </c>
    </row>
    <row r="26" spans="1:24" ht="15.75" x14ac:dyDescent="0.25">
      <c r="A26" s="28" t="s">
        <v>58</v>
      </c>
      <c r="B26" s="29" t="s">
        <v>73</v>
      </c>
      <c r="C26" s="30">
        <v>2</v>
      </c>
      <c r="D26" s="31" t="s">
        <v>62</v>
      </c>
      <c r="E26" s="32" t="s">
        <v>71</v>
      </c>
      <c r="F26" s="47"/>
      <c r="G26" s="34"/>
      <c r="H26" s="34"/>
      <c r="I26" s="34"/>
      <c r="J26" s="35">
        <f t="shared" si="0"/>
        <v>0</v>
      </c>
      <c r="K26" s="35">
        <f t="shared" si="1"/>
        <v>0</v>
      </c>
      <c r="L26" s="35">
        <f t="shared" si="2"/>
        <v>0</v>
      </c>
      <c r="M26" s="35">
        <f t="shared" si="3"/>
        <v>0</v>
      </c>
      <c r="O26" s="44"/>
      <c r="P26" s="46"/>
      <c r="Q26" t="s">
        <v>37</v>
      </c>
      <c r="T26" s="37">
        <v>0</v>
      </c>
      <c r="X26" t="s">
        <v>64</v>
      </c>
    </row>
    <row r="27" spans="1:24" ht="12" customHeight="1" x14ac:dyDescent="0.25">
      <c r="C27" s="30"/>
      <c r="E27" s="32"/>
      <c r="F27" s="48"/>
      <c r="G27" s="34"/>
      <c r="H27" s="34"/>
      <c r="I27" s="34"/>
      <c r="J27" s="35"/>
      <c r="K27" s="35"/>
      <c r="L27" s="35"/>
      <c r="M27" s="35"/>
      <c r="O27" s="44"/>
      <c r="P27" s="46"/>
      <c r="T27" s="37"/>
    </row>
    <row r="28" spans="1:24" ht="15.75" x14ac:dyDescent="0.25">
      <c r="A28" s="28" t="s">
        <v>74</v>
      </c>
      <c r="B28" s="29" t="s">
        <v>75</v>
      </c>
      <c r="C28" s="30">
        <v>3</v>
      </c>
      <c r="D28" s="31" t="s">
        <v>76</v>
      </c>
      <c r="E28" s="32" t="s">
        <v>77</v>
      </c>
      <c r="F28" s="33">
        <v>561179</v>
      </c>
      <c r="G28" s="34"/>
      <c r="H28" s="34"/>
      <c r="I28" s="34"/>
      <c r="J28" s="35">
        <f>ROUND(G28*F28,2)</f>
        <v>0</v>
      </c>
      <c r="K28" s="35">
        <f>ROUND(F28*H28,2)</f>
        <v>0</v>
      </c>
      <c r="L28" s="35">
        <f>ROUND(F28*I28,2)</f>
        <v>0</v>
      </c>
      <c r="M28" s="35">
        <f>SUM(J28:L28)</f>
        <v>0</v>
      </c>
      <c r="O28" s="36" t="s">
        <v>36</v>
      </c>
      <c r="P28" s="45"/>
      <c r="Q28" t="s">
        <v>37</v>
      </c>
      <c r="T28" s="37">
        <v>0</v>
      </c>
      <c r="X28" t="s">
        <v>78</v>
      </c>
    </row>
    <row r="29" spans="1:24" ht="15.75" x14ac:dyDescent="0.25">
      <c r="A29" s="28" t="s">
        <v>74</v>
      </c>
      <c r="B29" s="29" t="s">
        <v>79</v>
      </c>
      <c r="C29" s="30">
        <v>3</v>
      </c>
      <c r="D29" s="31" t="s">
        <v>62</v>
      </c>
      <c r="E29" s="32" t="s">
        <v>63</v>
      </c>
      <c r="F29" s="33">
        <v>33508</v>
      </c>
      <c r="G29" s="34"/>
      <c r="H29" s="34"/>
      <c r="I29" s="34"/>
      <c r="J29" s="35">
        <f>ROUND(G29*F29,2)</f>
        <v>0</v>
      </c>
      <c r="K29" s="35">
        <f>ROUND(F29*H29,2)</f>
        <v>0</v>
      </c>
      <c r="L29" s="35">
        <f>ROUND(F29*I29,2)</f>
        <v>0</v>
      </c>
      <c r="M29" s="35">
        <f>SUM(J29:L29)</f>
        <v>0</v>
      </c>
      <c r="O29" s="36" t="s">
        <v>36</v>
      </c>
      <c r="P29" s="45"/>
      <c r="Q29" t="s">
        <v>37</v>
      </c>
      <c r="T29" s="37">
        <v>0</v>
      </c>
      <c r="X29" t="s">
        <v>80</v>
      </c>
    </row>
    <row r="30" spans="1:24" ht="15" x14ac:dyDescent="0.2">
      <c r="A30" s="28" t="s">
        <v>74</v>
      </c>
      <c r="B30" s="29" t="s">
        <v>81</v>
      </c>
      <c r="C30" s="30">
        <v>3</v>
      </c>
      <c r="D30" s="31" t="s">
        <v>66</v>
      </c>
      <c r="E30" s="32" t="s">
        <v>67</v>
      </c>
      <c r="F30" s="38">
        <v>0</v>
      </c>
      <c r="G30" s="34"/>
      <c r="H30" s="34"/>
      <c r="I30" s="34"/>
      <c r="J30" s="35">
        <f>ROUND(G30*F30,2)</f>
        <v>0</v>
      </c>
      <c r="K30" s="35">
        <f>ROUND(F30*H30,2)</f>
        <v>0</v>
      </c>
      <c r="L30" s="35">
        <f>ROUND(F30*I30,2)</f>
        <v>0</v>
      </c>
      <c r="M30" s="35">
        <f>SUM(J30:L30)</f>
        <v>0</v>
      </c>
      <c r="O30" s="44"/>
      <c r="P30" s="37"/>
      <c r="Q30" t="s">
        <v>37</v>
      </c>
      <c r="T30" s="37">
        <v>0</v>
      </c>
      <c r="X30" t="s">
        <v>82</v>
      </c>
    </row>
    <row r="31" spans="1:24" ht="12" customHeight="1" x14ac:dyDescent="0.2">
      <c r="C31" s="30"/>
      <c r="E31" s="32"/>
      <c r="F31" s="38"/>
      <c r="G31" s="34"/>
      <c r="H31" s="34"/>
      <c r="I31" s="34"/>
      <c r="J31" s="35"/>
      <c r="K31" s="35"/>
      <c r="L31" s="35"/>
      <c r="M31" s="35"/>
      <c r="O31" s="44"/>
      <c r="P31" s="37"/>
      <c r="T31" s="37"/>
    </row>
    <row r="32" spans="1:24" ht="15" x14ac:dyDescent="0.2">
      <c r="A32" s="28" t="s">
        <v>74</v>
      </c>
      <c r="B32" s="29" t="s">
        <v>83</v>
      </c>
      <c r="C32" s="30">
        <v>3</v>
      </c>
      <c r="D32" s="31" t="s">
        <v>76</v>
      </c>
      <c r="E32" s="32" t="s">
        <v>84</v>
      </c>
      <c r="F32" s="38"/>
      <c r="G32" s="34"/>
      <c r="H32" s="34"/>
      <c r="I32" s="34"/>
      <c r="J32" s="35">
        <f t="shared" ref="J32:J34" si="4">ROUND(G32*F32,2)</f>
        <v>0</v>
      </c>
      <c r="K32" s="35">
        <f t="shared" ref="K32:K34" si="5">ROUND(F32*H32,2)</f>
        <v>0</v>
      </c>
      <c r="L32" s="35">
        <f t="shared" ref="L32:L34" si="6">ROUND(F32*I32,2)</f>
        <v>0</v>
      </c>
      <c r="M32" s="35">
        <f t="shared" ref="M32:M34" si="7">SUM(J32:L32)</f>
        <v>0</v>
      </c>
      <c r="O32" s="36" t="s">
        <v>36</v>
      </c>
      <c r="P32" s="45"/>
      <c r="Q32" t="s">
        <v>37</v>
      </c>
      <c r="T32" s="37">
        <v>0</v>
      </c>
      <c r="X32" t="s">
        <v>78</v>
      </c>
    </row>
    <row r="33" spans="1:24" ht="15.75" x14ac:dyDescent="0.25">
      <c r="A33" s="28" t="s">
        <v>85</v>
      </c>
      <c r="B33" s="29" t="s">
        <v>72</v>
      </c>
      <c r="C33" s="30">
        <v>3</v>
      </c>
      <c r="D33" s="31" t="s">
        <v>76</v>
      </c>
      <c r="E33" s="32" t="s">
        <v>84</v>
      </c>
      <c r="F33" s="49">
        <v>0</v>
      </c>
      <c r="G33" s="34"/>
      <c r="H33" s="34"/>
      <c r="I33" s="34"/>
      <c r="J33" s="35">
        <f t="shared" si="4"/>
        <v>0</v>
      </c>
      <c r="K33" s="35">
        <f t="shared" si="5"/>
        <v>0</v>
      </c>
      <c r="L33" s="35">
        <f t="shared" si="6"/>
        <v>0</v>
      </c>
      <c r="M33" s="35">
        <f t="shared" si="7"/>
        <v>0</v>
      </c>
      <c r="O33" s="44"/>
      <c r="P33" s="46"/>
      <c r="Q33" t="s">
        <v>37</v>
      </c>
      <c r="T33" s="37">
        <v>0</v>
      </c>
      <c r="X33" t="s">
        <v>78</v>
      </c>
    </row>
    <row r="34" spans="1:24" ht="15.75" x14ac:dyDescent="0.25">
      <c r="A34" s="28" t="s">
        <v>85</v>
      </c>
      <c r="B34" s="29" t="s">
        <v>73</v>
      </c>
      <c r="C34" s="30">
        <v>3</v>
      </c>
      <c r="D34" s="31" t="s">
        <v>76</v>
      </c>
      <c r="E34" s="32" t="s">
        <v>84</v>
      </c>
      <c r="F34" s="50">
        <v>0</v>
      </c>
      <c r="G34" s="34"/>
      <c r="H34" s="34"/>
      <c r="I34" s="34"/>
      <c r="J34" s="35">
        <f t="shared" si="4"/>
        <v>0</v>
      </c>
      <c r="K34" s="35">
        <f t="shared" si="5"/>
        <v>0</v>
      </c>
      <c r="L34" s="35">
        <f t="shared" si="6"/>
        <v>0</v>
      </c>
      <c r="M34" s="35">
        <f t="shared" si="7"/>
        <v>0</v>
      </c>
      <c r="O34" s="44"/>
      <c r="P34" s="46"/>
      <c r="Q34" t="s">
        <v>37</v>
      </c>
      <c r="T34" s="37">
        <v>0</v>
      </c>
      <c r="X34" t="s">
        <v>78</v>
      </c>
    </row>
    <row r="35" spans="1:24" ht="12" customHeight="1" x14ac:dyDescent="0.25">
      <c r="C35" s="30"/>
      <c r="E35" s="32"/>
      <c r="F35" s="33"/>
      <c r="G35" s="34"/>
      <c r="H35" s="34"/>
      <c r="I35" s="34"/>
      <c r="J35" s="35"/>
      <c r="K35" s="35"/>
      <c r="L35" s="35"/>
      <c r="M35" s="35"/>
      <c r="O35" s="44"/>
      <c r="P35" s="45"/>
      <c r="T35" s="37"/>
    </row>
    <row r="36" spans="1:24" ht="15.75" x14ac:dyDescent="0.25">
      <c r="A36" s="28" t="s">
        <v>86</v>
      </c>
      <c r="B36" s="29" t="s">
        <v>87</v>
      </c>
      <c r="C36" s="30" t="s">
        <v>88</v>
      </c>
      <c r="D36" s="31" t="s">
        <v>89</v>
      </c>
      <c r="E36" s="32" t="s">
        <v>90</v>
      </c>
      <c r="F36" s="33">
        <v>12119</v>
      </c>
      <c r="G36" s="34"/>
      <c r="H36" s="34"/>
      <c r="I36" s="34"/>
      <c r="J36" s="35">
        <f>ROUND(G36*F36,2)</f>
        <v>0</v>
      </c>
      <c r="K36" s="35">
        <f>ROUND(F36*H36,2)</f>
        <v>0</v>
      </c>
      <c r="L36" s="35">
        <f>ROUND(F36*I36,2)</f>
        <v>0</v>
      </c>
      <c r="M36" s="35">
        <f>SUM(J36:L36)</f>
        <v>0</v>
      </c>
      <c r="O36" s="44"/>
      <c r="P36" s="37"/>
      <c r="Q36" t="s">
        <v>37</v>
      </c>
      <c r="T36" s="37">
        <v>0</v>
      </c>
      <c r="X36" t="s">
        <v>91</v>
      </c>
    </row>
    <row r="37" spans="1:24" ht="15.75" x14ac:dyDescent="0.25">
      <c r="A37" s="28" t="s">
        <v>92</v>
      </c>
      <c r="B37" s="29" t="s">
        <v>72</v>
      </c>
      <c r="C37" s="30">
        <v>4</v>
      </c>
      <c r="D37" s="31" t="s">
        <v>89</v>
      </c>
      <c r="E37" s="32" t="s">
        <v>90</v>
      </c>
      <c r="F37" s="49">
        <v>-12119</v>
      </c>
      <c r="G37" s="34"/>
      <c r="H37" s="34"/>
      <c r="I37" s="34"/>
      <c r="J37" s="35">
        <f>ROUND(G37*F37,2)</f>
        <v>0</v>
      </c>
      <c r="K37" s="35">
        <f>ROUND(F37*H37,2)</f>
        <v>0</v>
      </c>
      <c r="L37" s="35">
        <f>ROUND(F37*I37,2)</f>
        <v>0</v>
      </c>
      <c r="M37" s="35">
        <f>SUM(J37:L37)</f>
        <v>0</v>
      </c>
      <c r="O37" s="44"/>
      <c r="P37" s="46"/>
      <c r="Q37" t="s">
        <v>37</v>
      </c>
      <c r="T37" s="37">
        <v>0</v>
      </c>
      <c r="X37" t="s">
        <v>93</v>
      </c>
    </row>
    <row r="38" spans="1:24" ht="15" x14ac:dyDescent="0.2">
      <c r="A38" s="28" t="s">
        <v>92</v>
      </c>
      <c r="B38" s="29" t="s">
        <v>73</v>
      </c>
      <c r="C38" s="30">
        <v>4</v>
      </c>
      <c r="D38" s="31" t="s">
        <v>89</v>
      </c>
      <c r="E38" s="32" t="s">
        <v>90</v>
      </c>
      <c r="F38" s="51"/>
      <c r="G38" s="34"/>
      <c r="H38" s="34"/>
      <c r="I38" s="34"/>
      <c r="J38" s="35">
        <f>ROUND(G38*F38,2)</f>
        <v>0</v>
      </c>
      <c r="K38" s="35">
        <f>ROUND(F38*H38,2)</f>
        <v>0</v>
      </c>
      <c r="L38" s="35">
        <f>ROUND(F38*I38,2)</f>
        <v>0</v>
      </c>
      <c r="M38" s="35">
        <f>SUM(J38:L38)</f>
        <v>0</v>
      </c>
      <c r="O38" s="44"/>
      <c r="P38" s="46"/>
      <c r="Q38" t="s">
        <v>37</v>
      </c>
      <c r="T38" s="37">
        <v>0</v>
      </c>
      <c r="X38" t="s">
        <v>93</v>
      </c>
    </row>
    <row r="39" spans="1:24" ht="12" customHeight="1" x14ac:dyDescent="0.25">
      <c r="C39" s="30"/>
      <c r="E39" s="32"/>
      <c r="F39" s="33"/>
      <c r="G39" s="34"/>
      <c r="H39" s="34"/>
      <c r="I39" s="34"/>
      <c r="L39" s="35"/>
      <c r="O39" s="44"/>
      <c r="P39" s="37"/>
      <c r="T39" s="37"/>
    </row>
    <row r="40" spans="1:24" ht="12" customHeight="1" x14ac:dyDescent="0.25">
      <c r="C40" s="30"/>
      <c r="E40" s="32"/>
      <c r="F40" s="33"/>
      <c r="G40" s="34"/>
      <c r="H40" s="34"/>
      <c r="I40" s="34"/>
      <c r="L40" s="35"/>
      <c r="O40" s="44"/>
      <c r="P40" s="37"/>
      <c r="T40" s="37"/>
    </row>
    <row r="41" spans="1:24" ht="15.75" x14ac:dyDescent="0.25">
      <c r="A41" s="28" t="s">
        <v>94</v>
      </c>
      <c r="B41" s="29" t="s">
        <v>95</v>
      </c>
      <c r="C41" s="30" t="s">
        <v>96</v>
      </c>
      <c r="D41" s="31" t="s">
        <v>89</v>
      </c>
      <c r="E41" s="32" t="s">
        <v>90</v>
      </c>
      <c r="F41" s="33">
        <v>277045</v>
      </c>
      <c r="G41" s="34"/>
      <c r="H41" s="34"/>
      <c r="I41" s="34"/>
      <c r="J41" s="35">
        <f t="shared" ref="J41:J44" si="8">ROUND(G41*F41,2)</f>
        <v>0</v>
      </c>
      <c r="K41" s="35">
        <f t="shared" ref="K41:K45" si="9">ROUND(F41*H41,2)</f>
        <v>0</v>
      </c>
      <c r="L41" s="35">
        <f t="shared" ref="L41:L45" si="10">ROUND(F41*I41,2)</f>
        <v>0</v>
      </c>
      <c r="M41" s="35">
        <f t="shared" ref="M41:M46" si="11">SUM(J41:L41)</f>
        <v>0</v>
      </c>
      <c r="O41" s="44"/>
      <c r="P41" s="37"/>
      <c r="Q41" t="s">
        <v>37</v>
      </c>
      <c r="T41" s="37">
        <v>0</v>
      </c>
      <c r="X41" t="s">
        <v>93</v>
      </c>
    </row>
    <row r="42" spans="1:24" ht="15.75" x14ac:dyDescent="0.25">
      <c r="A42" s="28" t="s">
        <v>94</v>
      </c>
      <c r="B42" s="29" t="s">
        <v>72</v>
      </c>
      <c r="C42" s="30">
        <v>5</v>
      </c>
      <c r="D42" s="31" t="s">
        <v>89</v>
      </c>
      <c r="E42" s="32" t="s">
        <v>90</v>
      </c>
      <c r="F42" s="49">
        <v>-277045</v>
      </c>
      <c r="G42" s="34"/>
      <c r="H42" s="34"/>
      <c r="I42" s="34"/>
      <c r="J42" s="35">
        <f t="shared" si="8"/>
        <v>0</v>
      </c>
      <c r="K42" s="35">
        <f t="shared" si="9"/>
        <v>0</v>
      </c>
      <c r="L42" s="35">
        <f t="shared" si="10"/>
        <v>0</v>
      </c>
      <c r="M42" s="35">
        <f t="shared" si="11"/>
        <v>0</v>
      </c>
      <c r="O42" s="44"/>
      <c r="P42" s="46"/>
      <c r="Q42" t="s">
        <v>37</v>
      </c>
      <c r="T42" s="37">
        <v>0</v>
      </c>
      <c r="X42" t="s">
        <v>91</v>
      </c>
    </row>
    <row r="43" spans="1:24" ht="15" x14ac:dyDescent="0.2">
      <c r="A43" s="28" t="s">
        <v>94</v>
      </c>
      <c r="B43" s="29" t="s">
        <v>97</v>
      </c>
      <c r="C43" s="30">
        <v>5</v>
      </c>
      <c r="D43" s="31" t="s">
        <v>89</v>
      </c>
      <c r="E43" s="32" t="s">
        <v>90</v>
      </c>
      <c r="F43" s="51"/>
      <c r="G43" s="34"/>
      <c r="H43" s="34"/>
      <c r="I43" s="34"/>
      <c r="J43" s="35">
        <f t="shared" si="8"/>
        <v>0</v>
      </c>
      <c r="K43" s="35">
        <f t="shared" si="9"/>
        <v>0</v>
      </c>
      <c r="L43" s="35">
        <f t="shared" si="10"/>
        <v>0</v>
      </c>
      <c r="M43" s="35">
        <f t="shared" si="11"/>
        <v>0</v>
      </c>
      <c r="O43" s="44"/>
      <c r="P43" s="46"/>
      <c r="Q43" t="s">
        <v>37</v>
      </c>
      <c r="T43" s="37">
        <v>0</v>
      </c>
      <c r="X43" t="s">
        <v>91</v>
      </c>
    </row>
    <row r="44" spans="1:24" ht="15.75" x14ac:dyDescent="0.25">
      <c r="A44" s="28" t="s">
        <v>98</v>
      </c>
      <c r="B44" s="29" t="s">
        <v>99</v>
      </c>
      <c r="C44" s="30">
        <v>5</v>
      </c>
      <c r="D44" s="31" t="s">
        <v>100</v>
      </c>
      <c r="E44" s="32" t="s">
        <v>101</v>
      </c>
      <c r="F44" s="33">
        <v>23870</v>
      </c>
      <c r="G44" s="34"/>
      <c r="H44" s="34"/>
      <c r="I44" s="34"/>
      <c r="J44" s="35">
        <f t="shared" si="8"/>
        <v>0</v>
      </c>
      <c r="K44" s="35">
        <f t="shared" si="9"/>
        <v>0</v>
      </c>
      <c r="L44" s="35">
        <f t="shared" si="10"/>
        <v>0</v>
      </c>
      <c r="M44" s="35">
        <f t="shared" si="11"/>
        <v>0</v>
      </c>
      <c r="O44" s="44"/>
      <c r="P44" s="37"/>
      <c r="Q44" t="s">
        <v>37</v>
      </c>
      <c r="T44" s="37">
        <v>0</v>
      </c>
      <c r="X44" t="s">
        <v>102</v>
      </c>
    </row>
    <row r="45" spans="1:24" ht="15.75" x14ac:dyDescent="0.25">
      <c r="A45" s="28" t="s">
        <v>94</v>
      </c>
      <c r="B45" s="29" t="s">
        <v>72</v>
      </c>
      <c r="C45" s="30">
        <v>5</v>
      </c>
      <c r="D45" s="31" t="s">
        <v>100</v>
      </c>
      <c r="E45" s="32" t="s">
        <v>101</v>
      </c>
      <c r="F45" s="49">
        <v>-23870</v>
      </c>
      <c r="G45" s="34"/>
      <c r="H45" s="34"/>
      <c r="I45" s="34"/>
      <c r="J45" s="35">
        <f>ROUND(G45*F45,2)</f>
        <v>0</v>
      </c>
      <c r="K45" s="35">
        <f t="shared" si="9"/>
        <v>0</v>
      </c>
      <c r="L45" s="35">
        <f t="shared" si="10"/>
        <v>0</v>
      </c>
      <c r="M45" s="35">
        <f t="shared" si="11"/>
        <v>0</v>
      </c>
      <c r="O45" s="44"/>
      <c r="P45" s="46"/>
      <c r="Q45" t="s">
        <v>37</v>
      </c>
      <c r="T45" s="37">
        <v>0</v>
      </c>
      <c r="X45" t="s">
        <v>91</v>
      </c>
    </row>
    <row r="46" spans="1:24" ht="15" x14ac:dyDescent="0.2">
      <c r="A46" s="28" t="s">
        <v>94</v>
      </c>
      <c r="B46" s="29" t="s">
        <v>97</v>
      </c>
      <c r="C46" s="30">
        <v>5</v>
      </c>
      <c r="D46" s="31" t="s">
        <v>100</v>
      </c>
      <c r="E46" s="32" t="s">
        <v>101</v>
      </c>
      <c r="F46" s="51"/>
      <c r="G46" s="34"/>
      <c r="H46" s="34"/>
      <c r="I46" s="34"/>
      <c r="J46" s="35">
        <f>ROUND(G46*F46,2)</f>
        <v>0</v>
      </c>
      <c r="K46" s="35">
        <f>ROUND(F46*H46,2)</f>
        <v>0</v>
      </c>
      <c r="L46" s="35">
        <f>ROUND(F46*I46,2)</f>
        <v>0</v>
      </c>
      <c r="M46" s="35">
        <f t="shared" si="11"/>
        <v>0</v>
      </c>
      <c r="O46" s="44"/>
      <c r="P46" s="46"/>
      <c r="Q46" t="s">
        <v>37</v>
      </c>
      <c r="T46" s="37">
        <v>0</v>
      </c>
      <c r="X46" t="s">
        <v>91</v>
      </c>
    </row>
    <row r="47" spans="1:24" ht="12" customHeight="1" x14ac:dyDescent="0.2">
      <c r="C47" s="30"/>
      <c r="E47" s="32"/>
      <c r="F47" s="53"/>
      <c r="G47" s="34"/>
      <c r="H47" s="34"/>
      <c r="I47" s="34"/>
      <c r="J47" s="35"/>
      <c r="K47" s="35"/>
      <c r="L47" s="35"/>
      <c r="M47" s="35"/>
      <c r="O47" s="44"/>
      <c r="P47" s="46"/>
      <c r="T47" s="37"/>
    </row>
    <row r="48" spans="1:24" ht="12" customHeight="1" x14ac:dyDescent="0.2">
      <c r="C48" s="30"/>
      <c r="E48" s="32"/>
      <c r="F48" s="53"/>
      <c r="G48" s="34"/>
      <c r="H48" s="34"/>
      <c r="I48" s="34"/>
      <c r="J48" s="35"/>
      <c r="K48" s="35"/>
      <c r="L48" s="35"/>
      <c r="M48" s="35"/>
      <c r="O48" s="44"/>
      <c r="P48" s="46"/>
      <c r="T48" s="37"/>
    </row>
    <row r="49" spans="1:24" ht="14.25" x14ac:dyDescent="0.2">
      <c r="A49" s="28" t="s">
        <v>98</v>
      </c>
      <c r="B49" s="29" t="s">
        <v>103</v>
      </c>
      <c r="C49" s="30">
        <v>6</v>
      </c>
      <c r="D49" s="31" t="s">
        <v>89</v>
      </c>
      <c r="E49" s="32"/>
      <c r="F49" s="54">
        <f>'[2]Core Billed Therms '!$J$88</f>
        <v>0</v>
      </c>
      <c r="G49" s="34"/>
      <c r="H49" s="34"/>
      <c r="I49" s="34"/>
      <c r="J49" s="35">
        <f>ROUND(G49*F49,2)</f>
        <v>0</v>
      </c>
      <c r="K49" s="35">
        <f>ROUND(F49*H49,2)</f>
        <v>0</v>
      </c>
      <c r="L49" s="35">
        <f>ROUND(F49*I49,2)</f>
        <v>0</v>
      </c>
      <c r="M49" s="35">
        <f>SUM(J49:L49)</f>
        <v>0</v>
      </c>
      <c r="O49" s="44"/>
      <c r="P49" s="37"/>
      <c r="Q49" t="s">
        <v>37</v>
      </c>
      <c r="T49" s="37">
        <v>0</v>
      </c>
      <c r="X49" t="s">
        <v>104</v>
      </c>
    </row>
    <row r="50" spans="1:24" ht="12" customHeight="1" x14ac:dyDescent="0.2">
      <c r="C50" s="30"/>
      <c r="F50" s="54"/>
      <c r="I50" s="55"/>
      <c r="J50" s="35"/>
      <c r="K50" s="35"/>
      <c r="L50" s="35"/>
      <c r="M50" s="35"/>
      <c r="P50" s="37"/>
      <c r="T50" s="37"/>
    </row>
    <row r="51" spans="1:24" ht="15" x14ac:dyDescent="0.25">
      <c r="A51" s="17" t="s">
        <v>105</v>
      </c>
      <c r="B51" s="29" t="s">
        <v>106</v>
      </c>
      <c r="C51" s="56"/>
      <c r="D51" s="57"/>
      <c r="F51" s="58">
        <f>SUM(F9:F50)</f>
        <v>1230296</v>
      </c>
      <c r="G51" s="59" t="s">
        <v>107</v>
      </c>
      <c r="J51" s="60">
        <f>SUM(J9:J50)</f>
        <v>0</v>
      </c>
      <c r="K51" s="61">
        <f>SUM(K9:K50)</f>
        <v>0</v>
      </c>
      <c r="L51" s="62">
        <f>SUM(L9:L50)</f>
        <v>0</v>
      </c>
      <c r="M51" s="62">
        <f>SUM(M9:M50)</f>
        <v>0</v>
      </c>
      <c r="O51" s="62"/>
      <c r="P51" s="37"/>
      <c r="T51" s="37"/>
    </row>
    <row r="52" spans="1:24" ht="15" x14ac:dyDescent="0.25">
      <c r="B52" s="28" t="s">
        <v>108</v>
      </c>
      <c r="C52" s="56"/>
      <c r="F52" s="58">
        <f>'WA 11-2014 Rates'!F49</f>
        <v>1420463</v>
      </c>
      <c r="J52" s="62" t="s">
        <v>109</v>
      </c>
      <c r="K52" s="62" t="s">
        <v>109</v>
      </c>
      <c r="L52" s="62"/>
      <c r="M52" s="62"/>
      <c r="O52" s="62">
        <f>-M51</f>
        <v>0</v>
      </c>
      <c r="P52" s="28" t="s">
        <v>110</v>
      </c>
      <c r="Q52" t="s">
        <v>37</v>
      </c>
      <c r="T52" s="37">
        <v>0</v>
      </c>
      <c r="X52" t="s">
        <v>111</v>
      </c>
    </row>
    <row r="53" spans="1:24" ht="15" x14ac:dyDescent="0.25">
      <c r="F53" s="63">
        <f>F51+F52</f>
        <v>2650759</v>
      </c>
      <c r="G53" s="64">
        <v>22976773</v>
      </c>
      <c r="J53" s="62">
        <f>SUM(J51:J52)</f>
        <v>0</v>
      </c>
      <c r="K53" s="62">
        <f>SUM(K51:K52)</f>
        <v>0</v>
      </c>
      <c r="L53" s="62">
        <f>SUM(L51:L52)</f>
        <v>0</v>
      </c>
      <c r="M53" s="62">
        <f>SUM(M51:M52)</f>
        <v>0</v>
      </c>
      <c r="N53" s="35"/>
      <c r="O53" s="65"/>
      <c r="R53" s="37"/>
    </row>
    <row r="54" spans="1:24" ht="21.75" customHeight="1" x14ac:dyDescent="0.25">
      <c r="F54" s="66" t="s">
        <v>112</v>
      </c>
      <c r="J54" s="62"/>
      <c r="K54" s="67"/>
      <c r="L54" s="62"/>
      <c r="M54" s="62"/>
    </row>
    <row r="55" spans="1:24" ht="21.75" customHeight="1" x14ac:dyDescent="0.2">
      <c r="F55" s="68" t="s">
        <v>113</v>
      </c>
      <c r="G55" s="69">
        <v>6834849</v>
      </c>
      <c r="K55" s="70"/>
      <c r="L55" s="35"/>
      <c r="M55" s="35"/>
    </row>
    <row r="56" spans="1:24" x14ac:dyDescent="0.2">
      <c r="G56" s="69">
        <f>F53-G55</f>
        <v>-4184090</v>
      </c>
      <c r="K56" s="72"/>
      <c r="M56" s="67"/>
    </row>
    <row r="57" spans="1:24" x14ac:dyDescent="0.2">
      <c r="E57" s="31" t="s">
        <v>114</v>
      </c>
      <c r="K57" s="73"/>
      <c r="M57" s="74"/>
    </row>
    <row r="58" spans="1:24" x14ac:dyDescent="0.2">
      <c r="K58" s="73"/>
      <c r="L58" s="75"/>
    </row>
    <row r="59" spans="1:24" x14ac:dyDescent="0.2">
      <c r="K59" s="73"/>
      <c r="L59" s="75"/>
      <c r="M59" s="76"/>
    </row>
    <row r="60" spans="1:24" x14ac:dyDescent="0.2">
      <c r="K60" s="73"/>
      <c r="L60" s="75"/>
      <c r="M60" s="77"/>
    </row>
    <row r="61" spans="1:24" x14ac:dyDescent="0.2">
      <c r="K61" s="73"/>
      <c r="L61" s="75"/>
      <c r="M61" s="77"/>
    </row>
    <row r="62" spans="1:24" x14ac:dyDescent="0.2">
      <c r="K62" s="73"/>
      <c r="L62" s="77"/>
      <c r="M62" s="75"/>
    </row>
    <row r="63" spans="1:24" x14ac:dyDescent="0.2">
      <c r="K63" s="78"/>
      <c r="M63" s="79"/>
    </row>
    <row r="64" spans="1:24" x14ac:dyDescent="0.2">
      <c r="K64" s="72"/>
      <c r="M64" s="80"/>
    </row>
    <row r="111" spans="1:15" x14ac:dyDescent="0.2">
      <c r="A111" s="81"/>
      <c r="C111" s="56"/>
    </row>
    <row r="112" spans="1:15" x14ac:dyDescent="0.2">
      <c r="A112" s="81"/>
      <c r="C112" s="56"/>
      <c r="O112" s="72"/>
    </row>
    <row r="113" spans="3:15" x14ac:dyDescent="0.2">
      <c r="O113" s="72"/>
    </row>
    <row r="114" spans="3:15" x14ac:dyDescent="0.2">
      <c r="C114" s="56"/>
    </row>
    <row r="115" spans="3:15" x14ac:dyDescent="0.2">
      <c r="C115" s="56"/>
    </row>
  </sheetData>
  <mergeCells count="8">
    <mergeCell ref="C1:K5"/>
    <mergeCell ref="L1:O1"/>
    <mergeCell ref="L2:O2"/>
    <mergeCell ref="A3:B3"/>
    <mergeCell ref="A4:B4"/>
    <mergeCell ref="L4:O4"/>
    <mergeCell ref="A5:B5"/>
    <mergeCell ref="L5:O5"/>
  </mergeCells>
  <printOptions horizontalCentered="1" headings="1" gridLines="1"/>
  <pageMargins left="0" right="0" top="0.35" bottom="0" header="0.15" footer="0.35"/>
  <pageSetup paperSize="5" scale="70" orientation="landscape" cellComments="asDisplayed" r:id="rId1"/>
  <headerFooter alignWithMargins="0">
    <oddHeader>&amp;C&amp;"Arial,Bold"&amp;12&amp;A&amp;R&amp;"Arial,Bold"&amp;14Page 4</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112"/>
  <sheetViews>
    <sheetView showGridLines="0" topLeftCell="A11" zoomScaleNormal="100" workbookViewId="0">
      <selection activeCell="F50" sqref="F50"/>
    </sheetView>
  </sheetViews>
  <sheetFormatPr defaultRowHeight="12.75" x14ac:dyDescent="0.2"/>
  <cols>
    <col min="1" max="1" width="21.7109375" style="28" customWidth="1"/>
    <col min="2" max="2" width="26.140625" style="29" customWidth="1"/>
    <col min="3" max="3" width="3.5703125" style="31" bestFit="1" customWidth="1"/>
    <col min="4" max="4" width="4" style="31" bestFit="1" customWidth="1"/>
    <col min="5" max="5" width="12.42578125" style="31" bestFit="1" customWidth="1"/>
    <col min="6" max="6" width="18.7109375" style="71" bestFit="1" customWidth="1"/>
    <col min="7" max="7" width="12.140625" style="52" customWidth="1"/>
    <col min="8" max="8" width="11.85546875" style="52" bestFit="1" customWidth="1"/>
    <col min="9" max="9" width="14" style="52" bestFit="1" customWidth="1"/>
    <col min="10" max="10" width="15.140625" style="52" customWidth="1"/>
    <col min="11" max="11" width="16.140625" style="52" bestFit="1" customWidth="1"/>
    <col min="12" max="12" width="14" style="52" bestFit="1" customWidth="1"/>
    <col min="13" max="13" width="16.85546875" style="52" bestFit="1" customWidth="1"/>
    <col min="14" max="14" width="1.7109375" customWidth="1"/>
    <col min="15" max="15" width="15.5703125" bestFit="1" customWidth="1"/>
    <col min="16" max="16" width="25.28515625" customWidth="1"/>
    <col min="17" max="17" width="19.28515625" bestFit="1" customWidth="1"/>
    <col min="18" max="18" width="11.42578125" bestFit="1" customWidth="1"/>
    <col min="19" max="19" width="17" bestFit="1" customWidth="1"/>
    <col min="20" max="20" width="14.7109375" customWidth="1"/>
    <col min="22" max="22" width="17" bestFit="1" customWidth="1"/>
    <col min="23" max="23" width="13.85546875" bestFit="1" customWidth="1"/>
    <col min="24" max="24" width="31.7109375" customWidth="1"/>
  </cols>
  <sheetData>
    <row r="1" spans="1:24" ht="14.25" customHeight="1" x14ac:dyDescent="0.25">
      <c r="A1" s="1" t="s">
        <v>0</v>
      </c>
      <c r="B1" s="2"/>
      <c r="D1" s="227" t="s">
        <v>115</v>
      </c>
      <c r="E1" s="227"/>
      <c r="F1" s="227"/>
      <c r="G1" s="227"/>
      <c r="H1" s="227"/>
      <c r="I1" s="227"/>
      <c r="J1" s="227"/>
      <c r="K1" s="221"/>
      <c r="L1" s="221"/>
      <c r="M1" s="221"/>
      <c r="N1" s="221"/>
      <c r="O1" s="82"/>
    </row>
    <row r="2" spans="1:24" ht="14.25" customHeight="1" x14ac:dyDescent="0.25">
      <c r="A2" s="1" t="s">
        <v>2</v>
      </c>
      <c r="B2" s="2"/>
      <c r="C2" s="82"/>
      <c r="D2" s="227"/>
      <c r="E2" s="227"/>
      <c r="F2" s="227"/>
      <c r="G2" s="227"/>
      <c r="H2" s="227"/>
      <c r="I2" s="227"/>
      <c r="J2" s="227"/>
      <c r="K2" s="228" t="s">
        <v>3</v>
      </c>
      <c r="L2" s="228"/>
      <c r="M2" s="228"/>
      <c r="N2" s="228"/>
    </row>
    <row r="3" spans="1:24" ht="14.25" customHeight="1" x14ac:dyDescent="0.25">
      <c r="A3" s="223" t="s">
        <v>4</v>
      </c>
      <c r="B3" s="223"/>
      <c r="C3" s="82"/>
      <c r="D3" s="227"/>
      <c r="E3" s="227"/>
      <c r="F3" s="227"/>
      <c r="G3" s="227"/>
      <c r="H3" s="227"/>
      <c r="I3" s="227"/>
      <c r="J3" s="227"/>
      <c r="K3" s="229" t="s">
        <v>5</v>
      </c>
      <c r="L3" s="229"/>
      <c r="M3" s="229"/>
      <c r="N3" s="229"/>
    </row>
    <row r="4" spans="1:24" ht="14.25" customHeight="1" x14ac:dyDescent="0.25">
      <c r="A4" s="224" t="e">
        <f>+#REF!</f>
        <v>#REF!</v>
      </c>
      <c r="B4" s="224"/>
      <c r="C4" s="82"/>
      <c r="D4" s="227"/>
      <c r="E4" s="227"/>
      <c r="F4" s="227"/>
      <c r="G4" s="227"/>
      <c r="H4" s="227"/>
      <c r="I4" s="227"/>
      <c r="J4" s="227"/>
      <c r="K4" s="230" t="s">
        <v>6</v>
      </c>
      <c r="L4" s="230"/>
      <c r="M4" s="230"/>
      <c r="N4" s="230"/>
    </row>
    <row r="5" spans="1:24" ht="14.25" customHeight="1" x14ac:dyDescent="0.2">
      <c r="A5" s="226" t="s">
        <v>116</v>
      </c>
      <c r="B5" s="226"/>
      <c r="C5" s="82"/>
      <c r="D5" s="227"/>
      <c r="E5" s="227"/>
      <c r="F5" s="227"/>
      <c r="G5" s="227"/>
      <c r="H5" s="227"/>
      <c r="I5" s="227"/>
      <c r="J5" s="227"/>
      <c r="K5" s="221"/>
      <c r="L5" s="221"/>
      <c r="M5" s="221"/>
      <c r="N5" s="221"/>
      <c r="O5" s="82"/>
    </row>
    <row r="6" spans="1:24" ht="14.25" x14ac:dyDescent="0.2">
      <c r="A6" s="5"/>
      <c r="B6" s="6"/>
      <c r="C6" s="7"/>
      <c r="D6" s="7"/>
      <c r="E6" s="7"/>
      <c r="F6" s="83" t="s">
        <v>117</v>
      </c>
      <c r="G6" s="84" t="s">
        <v>118</v>
      </c>
      <c r="H6" s="84" t="s">
        <v>119</v>
      </c>
      <c r="I6" s="84" t="s">
        <v>11</v>
      </c>
      <c r="J6" s="84" t="s">
        <v>118</v>
      </c>
      <c r="K6" s="84" t="s">
        <v>119</v>
      </c>
      <c r="L6" s="84"/>
      <c r="M6" s="84" t="s">
        <v>120</v>
      </c>
      <c r="O6" s="37"/>
      <c r="P6" s="12"/>
    </row>
    <row r="7" spans="1:24" ht="14.25" x14ac:dyDescent="0.2">
      <c r="A7" s="13"/>
      <c r="B7" s="14"/>
      <c r="C7" s="15"/>
      <c r="D7" s="15"/>
      <c r="E7" s="13" t="s">
        <v>13</v>
      </c>
      <c r="F7" s="83" t="s">
        <v>121</v>
      </c>
      <c r="G7" s="84" t="s">
        <v>15</v>
      </c>
      <c r="H7" s="84" t="s">
        <v>15</v>
      </c>
      <c r="I7" s="84" t="s">
        <v>16</v>
      </c>
      <c r="J7" s="84" t="s">
        <v>122</v>
      </c>
      <c r="K7" s="84" t="s">
        <v>122</v>
      </c>
      <c r="L7" s="84" t="s">
        <v>11</v>
      </c>
      <c r="M7" s="84" t="s">
        <v>11</v>
      </c>
      <c r="O7" s="37"/>
      <c r="P7" s="16"/>
      <c r="Q7" s="17"/>
    </row>
    <row r="8" spans="1:24" s="27" customFormat="1" ht="14.25" x14ac:dyDescent="0.2">
      <c r="A8" s="85"/>
      <c r="B8" s="86"/>
      <c r="C8" s="85" t="s">
        <v>19</v>
      </c>
      <c r="D8" s="85" t="s">
        <v>20</v>
      </c>
      <c r="E8" s="85" t="s">
        <v>20</v>
      </c>
      <c r="F8" s="87" t="s">
        <v>123</v>
      </c>
      <c r="G8" s="88" t="s">
        <v>124</v>
      </c>
      <c r="H8" s="88" t="str">
        <f>+G8</f>
        <v>Nov 1 2014</v>
      </c>
      <c r="I8" s="88" t="str">
        <f>H8</f>
        <v>Nov 1 2014</v>
      </c>
      <c r="J8" s="89" t="s">
        <v>125</v>
      </c>
      <c r="K8" s="89" t="s">
        <v>125</v>
      </c>
      <c r="L8" s="89" t="s">
        <v>16</v>
      </c>
      <c r="M8" s="89" t="s">
        <v>125</v>
      </c>
      <c r="N8"/>
      <c r="O8" s="37"/>
      <c r="P8" s="25"/>
      <c r="Q8" s="17" t="s">
        <v>24</v>
      </c>
      <c r="R8" s="17" t="s">
        <v>25</v>
      </c>
      <c r="S8" s="17" t="s">
        <v>26</v>
      </c>
      <c r="T8" s="26" t="s">
        <v>27</v>
      </c>
      <c r="U8" s="17" t="s">
        <v>28</v>
      </c>
      <c r="V8" s="17" t="s">
        <v>29</v>
      </c>
      <c r="W8" s="17" t="s">
        <v>30</v>
      </c>
      <c r="X8" s="17" t="s">
        <v>31</v>
      </c>
    </row>
    <row r="9" spans="1:24" ht="15.75" x14ac:dyDescent="0.25">
      <c r="A9" s="90" t="s">
        <v>32</v>
      </c>
      <c r="B9" s="29" t="s">
        <v>33</v>
      </c>
      <c r="C9" s="30">
        <v>1</v>
      </c>
      <c r="D9" s="31" t="s">
        <v>34</v>
      </c>
      <c r="E9" s="32" t="s">
        <v>35</v>
      </c>
      <c r="F9" s="33">
        <v>2092</v>
      </c>
      <c r="G9" s="91">
        <v>0.4375</v>
      </c>
      <c r="H9" s="91">
        <v>0.19211</v>
      </c>
      <c r="I9" s="91">
        <v>4.1549999999999997E-2</v>
      </c>
      <c r="J9" s="35">
        <f>ROUND(G9*F9,2)</f>
        <v>915.25</v>
      </c>
      <c r="K9" s="35">
        <f>ROUND(F9*H9,2)</f>
        <v>401.89</v>
      </c>
      <c r="L9" s="35">
        <f>ROUND(F9*I9,2)</f>
        <v>86.92</v>
      </c>
      <c r="M9" s="35">
        <f>SUM(J9:L9)</f>
        <v>1404.06</v>
      </c>
      <c r="O9" s="36" t="s">
        <v>36</v>
      </c>
      <c r="P9" s="37"/>
      <c r="Q9" t="s">
        <v>37</v>
      </c>
      <c r="T9" s="37">
        <v>0</v>
      </c>
      <c r="X9" t="s">
        <v>38</v>
      </c>
    </row>
    <row r="10" spans="1:24" ht="15" x14ac:dyDescent="0.2">
      <c r="A10" s="90" t="s">
        <v>32</v>
      </c>
      <c r="B10" s="29" t="s">
        <v>39</v>
      </c>
      <c r="C10" s="30">
        <v>1</v>
      </c>
      <c r="D10" s="31" t="s">
        <v>40</v>
      </c>
      <c r="E10" s="32" t="s">
        <v>41</v>
      </c>
      <c r="F10" s="38">
        <v>0</v>
      </c>
      <c r="G10" s="92">
        <f>$G$9</f>
        <v>0.4375</v>
      </c>
      <c r="H10" s="92">
        <f>$H$9</f>
        <v>0.19211</v>
      </c>
      <c r="I10" s="92">
        <f>$I$9</f>
        <v>4.1549999999999997E-2</v>
      </c>
      <c r="J10" s="35">
        <f>ROUND(G10*F10,2)</f>
        <v>0</v>
      </c>
      <c r="K10" s="35">
        <f>ROUND(F10*H10,2)</f>
        <v>0</v>
      </c>
      <c r="L10" s="35">
        <f>ROUND(F10*I10,2)</f>
        <v>0</v>
      </c>
      <c r="M10" s="35">
        <f>SUM(J10:L10)</f>
        <v>0</v>
      </c>
      <c r="O10" s="36" t="s">
        <v>36</v>
      </c>
      <c r="P10" s="37"/>
      <c r="Q10" t="s">
        <v>37</v>
      </c>
      <c r="T10" s="37">
        <v>0</v>
      </c>
      <c r="X10" t="s">
        <v>42</v>
      </c>
    </row>
    <row r="11" spans="1:24" ht="15.75" x14ac:dyDescent="0.25">
      <c r="A11" s="90" t="s">
        <v>32</v>
      </c>
      <c r="B11" s="29" t="s">
        <v>43</v>
      </c>
      <c r="C11" s="30">
        <v>1</v>
      </c>
      <c r="D11" s="31" t="s">
        <v>44</v>
      </c>
      <c r="E11" s="32" t="s">
        <v>45</v>
      </c>
      <c r="F11" s="33">
        <v>1758188</v>
      </c>
      <c r="G11" s="92">
        <f t="shared" ref="G11:G13" si="0">$G$9</f>
        <v>0.4375</v>
      </c>
      <c r="H11" s="91">
        <v>0.19506000000000001</v>
      </c>
      <c r="I11" s="92">
        <f>$I$9</f>
        <v>4.1549999999999997E-2</v>
      </c>
      <c r="J11" s="35">
        <f>ROUND(G11*F11,2)</f>
        <v>769207.25</v>
      </c>
      <c r="K11" s="35">
        <f>ROUND(F11*H11,2)</f>
        <v>342952.15</v>
      </c>
      <c r="L11" s="35">
        <f>ROUND(F11*I11,2)</f>
        <v>73052.710000000006</v>
      </c>
      <c r="M11" s="35">
        <f>SUM(J11:L11)</f>
        <v>1185212.1099999999</v>
      </c>
      <c r="O11" s="36" t="s">
        <v>36</v>
      </c>
      <c r="P11" s="37"/>
      <c r="Q11" t="s">
        <v>37</v>
      </c>
      <c r="T11" s="37">
        <v>0</v>
      </c>
      <c r="X11" t="s">
        <v>46</v>
      </c>
    </row>
    <row r="12" spans="1:24" ht="15.75" x14ac:dyDescent="0.25">
      <c r="A12" s="90" t="s">
        <v>47</v>
      </c>
      <c r="B12" s="29" t="s">
        <v>48</v>
      </c>
      <c r="C12" s="30">
        <v>1</v>
      </c>
      <c r="D12" s="31" t="s">
        <v>44</v>
      </c>
      <c r="E12" s="32" t="s">
        <v>45</v>
      </c>
      <c r="F12" s="93">
        <v>-1400755</v>
      </c>
      <c r="G12" s="92">
        <f t="shared" si="0"/>
        <v>0.4375</v>
      </c>
      <c r="H12" s="92">
        <f>$H$11</f>
        <v>0.19506000000000001</v>
      </c>
      <c r="I12" s="92"/>
      <c r="J12" s="35">
        <f>ROUND(G12*F12,2)</f>
        <v>-612830.31000000006</v>
      </c>
      <c r="K12" s="35">
        <f>ROUND(F12*H12,2)</f>
        <v>-273231.27</v>
      </c>
      <c r="L12" s="40"/>
      <c r="M12" s="35">
        <f>SUM(J12:L12)</f>
        <v>-886061.58000000007</v>
      </c>
      <c r="O12" s="42" t="s">
        <v>49</v>
      </c>
      <c r="P12" s="37"/>
      <c r="Q12" t="s">
        <v>37</v>
      </c>
      <c r="T12" s="37">
        <v>0</v>
      </c>
      <c r="X12" t="s">
        <v>46</v>
      </c>
    </row>
    <row r="13" spans="1:24" ht="15.75" x14ac:dyDescent="0.25">
      <c r="A13" s="90" t="s">
        <v>47</v>
      </c>
      <c r="B13" s="29" t="s">
        <v>50</v>
      </c>
      <c r="C13" s="30">
        <v>1</v>
      </c>
      <c r="D13" s="31" t="s">
        <v>44</v>
      </c>
      <c r="E13" s="32" t="s">
        <v>45</v>
      </c>
      <c r="F13" s="39"/>
      <c r="G13" s="92">
        <f t="shared" si="0"/>
        <v>0.4375</v>
      </c>
      <c r="H13" s="92">
        <f>$H$11</f>
        <v>0.19506000000000001</v>
      </c>
      <c r="I13" s="92"/>
      <c r="J13" s="35">
        <f>ROUND(G13*F13,2)</f>
        <v>0</v>
      </c>
      <c r="K13" s="35">
        <f>ROUND(F13*H13,2)</f>
        <v>0</v>
      </c>
      <c r="L13" s="40"/>
      <c r="M13" s="35">
        <f>SUM(J13:L13)</f>
        <v>0</v>
      </c>
      <c r="O13" s="42" t="s">
        <v>49</v>
      </c>
      <c r="P13" s="37"/>
      <c r="Q13" t="s">
        <v>37</v>
      </c>
      <c r="T13" s="37">
        <v>0</v>
      </c>
      <c r="X13" t="s">
        <v>46</v>
      </c>
    </row>
    <row r="14" spans="1:24" ht="12" customHeight="1" x14ac:dyDescent="0.2">
      <c r="A14" s="90"/>
      <c r="C14" s="30"/>
      <c r="E14" s="32"/>
      <c r="F14" s="38"/>
      <c r="G14" s="92"/>
      <c r="H14" s="92"/>
      <c r="I14" s="92"/>
      <c r="J14" s="35"/>
      <c r="K14" s="35"/>
      <c r="L14" s="35"/>
      <c r="M14" s="35"/>
      <c r="O14" s="36"/>
      <c r="P14" s="37"/>
      <c r="T14" s="37"/>
    </row>
    <row r="15" spans="1:24" ht="15" x14ac:dyDescent="0.2">
      <c r="A15" s="90" t="s">
        <v>51</v>
      </c>
      <c r="B15" s="29" t="s">
        <v>52</v>
      </c>
      <c r="C15" s="30">
        <v>2</v>
      </c>
      <c r="D15" s="31" t="s">
        <v>34</v>
      </c>
      <c r="E15" s="32" t="s">
        <v>35</v>
      </c>
      <c r="F15" s="38">
        <v>0</v>
      </c>
      <c r="G15" s="92">
        <f t="shared" ref="G15:G18" si="1">$G$9</f>
        <v>0.4375</v>
      </c>
      <c r="H15" s="92">
        <f t="shared" ref="H15:H18" si="2">$H$9</f>
        <v>0.19211</v>
      </c>
      <c r="I15" s="92">
        <f t="shared" ref="I15:I16" si="3">$I$9</f>
        <v>4.1549999999999997E-2</v>
      </c>
      <c r="J15" s="35">
        <f>ROUND(G15*F15,2)</f>
        <v>0</v>
      </c>
      <c r="K15" s="35">
        <f>ROUND(F15*H15,2)</f>
        <v>0</v>
      </c>
      <c r="L15" s="35">
        <f>ROUND(F15*I15,2)</f>
        <v>0</v>
      </c>
      <c r="M15" s="35">
        <f>SUM(J15:L15)</f>
        <v>0</v>
      </c>
      <c r="O15" s="36" t="s">
        <v>36</v>
      </c>
      <c r="P15" s="37"/>
      <c r="Q15" t="s">
        <v>37</v>
      </c>
      <c r="T15" s="37">
        <v>0</v>
      </c>
      <c r="X15" t="s">
        <v>53</v>
      </c>
    </row>
    <row r="16" spans="1:24" ht="15.75" x14ac:dyDescent="0.25">
      <c r="A16" s="90" t="s">
        <v>51</v>
      </c>
      <c r="B16" s="29" t="s">
        <v>54</v>
      </c>
      <c r="C16" s="30">
        <v>2</v>
      </c>
      <c r="D16" s="31" t="s">
        <v>55</v>
      </c>
      <c r="E16" s="32" t="s">
        <v>56</v>
      </c>
      <c r="F16" s="33">
        <v>1731861</v>
      </c>
      <c r="G16" s="92">
        <f t="shared" si="1"/>
        <v>0.4375</v>
      </c>
      <c r="H16" s="92">
        <f t="shared" si="2"/>
        <v>0.19211</v>
      </c>
      <c r="I16" s="92">
        <f t="shared" si="3"/>
        <v>4.1549999999999997E-2</v>
      </c>
      <c r="J16" s="35">
        <f>ROUND(G16*F16,2)</f>
        <v>757689.19</v>
      </c>
      <c r="K16" s="35">
        <f>ROUND(F16*H16,2)</f>
        <v>332707.82</v>
      </c>
      <c r="L16" s="35">
        <f>ROUND(F16*I16,2)</f>
        <v>71958.820000000007</v>
      </c>
      <c r="M16" s="35">
        <f>SUM(J16:L16)</f>
        <v>1162355.83</v>
      </c>
      <c r="O16" s="36" t="s">
        <v>36</v>
      </c>
      <c r="P16" s="37"/>
      <c r="Q16" t="s">
        <v>37</v>
      </c>
      <c r="T16" s="37">
        <v>0</v>
      </c>
      <c r="X16" t="s">
        <v>57</v>
      </c>
    </row>
    <row r="17" spans="1:24" ht="15.75" x14ac:dyDescent="0.25">
      <c r="A17" s="90" t="s">
        <v>58</v>
      </c>
      <c r="B17" s="29" t="s">
        <v>59</v>
      </c>
      <c r="C17" s="30">
        <v>2</v>
      </c>
      <c r="D17" s="31" t="s">
        <v>55</v>
      </c>
      <c r="E17" s="32" t="s">
        <v>56</v>
      </c>
      <c r="F17" s="39">
        <v>-1606035</v>
      </c>
      <c r="G17" s="92">
        <f t="shared" si="1"/>
        <v>0.4375</v>
      </c>
      <c r="H17" s="92">
        <f t="shared" si="2"/>
        <v>0.19211</v>
      </c>
      <c r="I17" s="92"/>
      <c r="J17" s="35">
        <f>ROUND(G17*F17,2)</f>
        <v>-702640.31</v>
      </c>
      <c r="K17" s="35">
        <f>ROUND(F17*H17,2)</f>
        <v>-308535.38</v>
      </c>
      <c r="L17" s="40"/>
      <c r="M17" s="35">
        <f>SUM(J17:L17)</f>
        <v>-1011175.6900000001</v>
      </c>
      <c r="O17" s="42" t="s">
        <v>49</v>
      </c>
      <c r="P17" s="37"/>
      <c r="Q17" t="s">
        <v>37</v>
      </c>
      <c r="T17" s="37">
        <v>0</v>
      </c>
      <c r="X17" t="s">
        <v>57</v>
      </c>
    </row>
    <row r="18" spans="1:24" ht="15.75" x14ac:dyDescent="0.25">
      <c r="A18" s="90" t="s">
        <v>58</v>
      </c>
      <c r="B18" s="29" t="s">
        <v>60</v>
      </c>
      <c r="C18" s="30">
        <v>2</v>
      </c>
      <c r="D18" s="31" t="s">
        <v>55</v>
      </c>
      <c r="E18" s="32" t="s">
        <v>56</v>
      </c>
      <c r="F18" s="39"/>
      <c r="G18" s="92">
        <f t="shared" si="1"/>
        <v>0.4375</v>
      </c>
      <c r="H18" s="92">
        <f t="shared" si="2"/>
        <v>0.19211</v>
      </c>
      <c r="I18" s="92"/>
      <c r="J18" s="35">
        <f>ROUND(G18*F18,2)</f>
        <v>0</v>
      </c>
      <c r="K18" s="35">
        <f>ROUND(F18*H18,2)</f>
        <v>0</v>
      </c>
      <c r="L18" s="40"/>
      <c r="M18" s="35">
        <f>SUM(J18:L18)</f>
        <v>0</v>
      </c>
      <c r="O18" s="42" t="s">
        <v>49</v>
      </c>
      <c r="P18" s="37"/>
      <c r="Q18" t="s">
        <v>37</v>
      </c>
      <c r="T18" s="37">
        <v>0</v>
      </c>
      <c r="X18" t="s">
        <v>57</v>
      </c>
    </row>
    <row r="19" spans="1:24" ht="12" customHeight="1" x14ac:dyDescent="0.2">
      <c r="A19" s="90"/>
      <c r="C19" s="30"/>
      <c r="E19" s="32"/>
      <c r="F19" s="38"/>
      <c r="G19" s="92"/>
      <c r="H19" s="92"/>
      <c r="I19" s="92"/>
      <c r="J19" s="35"/>
      <c r="K19" s="35"/>
      <c r="L19" s="35"/>
      <c r="M19" s="35"/>
      <c r="O19" s="44"/>
      <c r="P19" s="37"/>
      <c r="T19" s="37"/>
    </row>
    <row r="20" spans="1:24" ht="15.75" x14ac:dyDescent="0.25">
      <c r="A20" s="90" t="s">
        <v>51</v>
      </c>
      <c r="B20" s="29" t="s">
        <v>61</v>
      </c>
      <c r="C20" s="30">
        <v>2</v>
      </c>
      <c r="D20" s="31" t="s">
        <v>62</v>
      </c>
      <c r="E20" s="32" t="s">
        <v>63</v>
      </c>
      <c r="F20" s="33">
        <v>158225</v>
      </c>
      <c r="G20" s="92">
        <f t="shared" ref="G20:G25" si="4">$G$9</f>
        <v>0.4375</v>
      </c>
      <c r="H20" s="91">
        <v>0.17757000000000001</v>
      </c>
      <c r="I20" s="92">
        <f t="shared" ref="I20:I25" si="5">$I$9</f>
        <v>4.1549999999999997E-2</v>
      </c>
      <c r="J20" s="35">
        <f t="shared" ref="J20:J25" si="6">ROUND(G20*F20,2)</f>
        <v>69223.44</v>
      </c>
      <c r="K20" s="35">
        <f t="shared" ref="K20:K25" si="7">ROUND(F20*H20,2)</f>
        <v>28096.01</v>
      </c>
      <c r="L20" s="35">
        <f t="shared" ref="L20:L25" si="8">ROUND(F20*I20,2)</f>
        <v>6574.25</v>
      </c>
      <c r="M20" s="35">
        <f t="shared" ref="M20:M25" si="9">SUM(J20:L20)</f>
        <v>103893.7</v>
      </c>
      <c r="O20" s="36" t="s">
        <v>36</v>
      </c>
      <c r="P20" s="37"/>
      <c r="Q20" t="s">
        <v>37</v>
      </c>
      <c r="T20" s="37">
        <v>0</v>
      </c>
      <c r="X20" t="s">
        <v>64</v>
      </c>
    </row>
    <row r="21" spans="1:24" ht="15.75" x14ac:dyDescent="0.25">
      <c r="A21" s="90" t="s">
        <v>51</v>
      </c>
      <c r="B21" s="29" t="s">
        <v>65</v>
      </c>
      <c r="C21" s="30">
        <v>2</v>
      </c>
      <c r="D21" s="31" t="s">
        <v>66</v>
      </c>
      <c r="E21" s="32" t="s">
        <v>67</v>
      </c>
      <c r="F21" s="33">
        <v>2361</v>
      </c>
      <c r="G21" s="92">
        <f t="shared" si="4"/>
        <v>0.4375</v>
      </c>
      <c r="H21" s="92">
        <f>$H$9</f>
        <v>0.19211</v>
      </c>
      <c r="I21" s="92">
        <f t="shared" si="5"/>
        <v>4.1549999999999997E-2</v>
      </c>
      <c r="J21" s="35">
        <f t="shared" si="6"/>
        <v>1032.94</v>
      </c>
      <c r="K21" s="35">
        <f t="shared" si="7"/>
        <v>453.57</v>
      </c>
      <c r="L21" s="35">
        <f t="shared" si="8"/>
        <v>98.1</v>
      </c>
      <c r="M21" s="35">
        <f t="shared" si="9"/>
        <v>1584.61</v>
      </c>
      <c r="O21" s="36" t="s">
        <v>36</v>
      </c>
      <c r="P21" s="45"/>
      <c r="Q21" t="s">
        <v>37</v>
      </c>
      <c r="T21" s="37">
        <v>0</v>
      </c>
      <c r="X21" t="s">
        <v>68</v>
      </c>
    </row>
    <row r="22" spans="1:24" ht="15" x14ac:dyDescent="0.2">
      <c r="A22" s="90" t="s">
        <v>51</v>
      </c>
      <c r="B22" s="29" t="s">
        <v>69</v>
      </c>
      <c r="C22" s="30">
        <v>2</v>
      </c>
      <c r="D22" s="31" t="s">
        <v>40</v>
      </c>
      <c r="E22" s="32" t="s">
        <v>41</v>
      </c>
      <c r="F22" s="38">
        <v>0</v>
      </c>
      <c r="G22" s="92">
        <f t="shared" si="4"/>
        <v>0.4375</v>
      </c>
      <c r="H22" s="92">
        <f>$H$9</f>
        <v>0.19211</v>
      </c>
      <c r="I22" s="92">
        <f t="shared" si="5"/>
        <v>4.1549999999999997E-2</v>
      </c>
      <c r="J22" s="35">
        <f t="shared" si="6"/>
        <v>0</v>
      </c>
      <c r="K22" s="35">
        <f t="shared" si="7"/>
        <v>0</v>
      </c>
      <c r="L22" s="35">
        <f t="shared" si="8"/>
        <v>0</v>
      </c>
      <c r="M22" s="35">
        <f t="shared" si="9"/>
        <v>0</v>
      </c>
      <c r="O22" s="36" t="s">
        <v>36</v>
      </c>
      <c r="P22" s="45"/>
      <c r="Q22" t="s">
        <v>37</v>
      </c>
      <c r="T22" s="37">
        <v>0</v>
      </c>
      <c r="X22" t="s">
        <v>70</v>
      </c>
    </row>
    <row r="23" spans="1:24" ht="15" x14ac:dyDescent="0.2">
      <c r="A23" s="90" t="s">
        <v>51</v>
      </c>
      <c r="B23" s="29" t="s">
        <v>61</v>
      </c>
      <c r="C23" s="30">
        <v>2</v>
      </c>
      <c r="D23" s="31" t="s">
        <v>62</v>
      </c>
      <c r="E23" s="32" t="s">
        <v>71</v>
      </c>
      <c r="F23" s="38">
        <v>0</v>
      </c>
      <c r="G23" s="92">
        <f t="shared" si="4"/>
        <v>0.4375</v>
      </c>
      <c r="H23" s="92">
        <f>$H$20</f>
        <v>0.17757000000000001</v>
      </c>
      <c r="I23" s="92">
        <f t="shared" si="5"/>
        <v>4.1549999999999997E-2</v>
      </c>
      <c r="J23" s="35">
        <f t="shared" si="6"/>
        <v>0</v>
      </c>
      <c r="K23" s="35">
        <f t="shared" si="7"/>
        <v>0</v>
      </c>
      <c r="L23" s="35">
        <f t="shared" si="8"/>
        <v>0</v>
      </c>
      <c r="M23" s="35">
        <f t="shared" si="9"/>
        <v>0</v>
      </c>
      <c r="O23" s="36" t="s">
        <v>36</v>
      </c>
      <c r="P23" s="37"/>
      <c r="Q23" t="s">
        <v>37</v>
      </c>
      <c r="T23" s="37">
        <v>0</v>
      </c>
      <c r="X23" t="s">
        <v>64</v>
      </c>
    </row>
    <row r="24" spans="1:24" ht="15" x14ac:dyDescent="0.2">
      <c r="A24" s="90" t="s">
        <v>58</v>
      </c>
      <c r="B24" s="29" t="s">
        <v>72</v>
      </c>
      <c r="C24" s="30">
        <v>2</v>
      </c>
      <c r="D24" s="31" t="s">
        <v>62</v>
      </c>
      <c r="E24" s="32" t="s">
        <v>71</v>
      </c>
      <c r="F24" s="94"/>
      <c r="G24" s="92">
        <f t="shared" si="4"/>
        <v>0.4375</v>
      </c>
      <c r="H24" s="92">
        <f>$H$20</f>
        <v>0.17757000000000001</v>
      </c>
      <c r="I24" s="92">
        <f t="shared" si="5"/>
        <v>4.1549999999999997E-2</v>
      </c>
      <c r="J24" s="35">
        <f t="shared" si="6"/>
        <v>0</v>
      </c>
      <c r="K24" s="35">
        <f t="shared" si="7"/>
        <v>0</v>
      </c>
      <c r="L24" s="35">
        <f t="shared" si="8"/>
        <v>0</v>
      </c>
      <c r="M24" s="35">
        <f t="shared" si="9"/>
        <v>0</v>
      </c>
      <c r="O24" s="44"/>
      <c r="P24" s="46"/>
      <c r="Q24" t="s">
        <v>37</v>
      </c>
      <c r="T24" s="37">
        <v>0</v>
      </c>
      <c r="X24" t="s">
        <v>64</v>
      </c>
    </row>
    <row r="25" spans="1:24" ht="15" x14ac:dyDescent="0.2">
      <c r="A25" s="90" t="s">
        <v>58</v>
      </c>
      <c r="B25" s="29" t="s">
        <v>73</v>
      </c>
      <c r="C25" s="30">
        <v>2</v>
      </c>
      <c r="D25" s="31" t="s">
        <v>62</v>
      </c>
      <c r="E25" s="32" t="s">
        <v>71</v>
      </c>
      <c r="F25" s="94"/>
      <c r="G25" s="92">
        <f t="shared" si="4"/>
        <v>0.4375</v>
      </c>
      <c r="H25" s="92">
        <f>$H$20</f>
        <v>0.17757000000000001</v>
      </c>
      <c r="I25" s="92">
        <f t="shared" si="5"/>
        <v>4.1549999999999997E-2</v>
      </c>
      <c r="J25" s="35">
        <f t="shared" si="6"/>
        <v>0</v>
      </c>
      <c r="K25" s="35">
        <f t="shared" si="7"/>
        <v>0</v>
      </c>
      <c r="L25" s="35">
        <f t="shared" si="8"/>
        <v>0</v>
      </c>
      <c r="M25" s="35">
        <f t="shared" si="9"/>
        <v>0</v>
      </c>
      <c r="O25" s="44"/>
      <c r="P25" s="46"/>
      <c r="Q25" t="s">
        <v>37</v>
      </c>
      <c r="T25" s="37">
        <v>0</v>
      </c>
      <c r="X25" t="s">
        <v>64</v>
      </c>
    </row>
    <row r="26" spans="1:24" ht="12" customHeight="1" x14ac:dyDescent="0.2">
      <c r="A26" s="90"/>
      <c r="C26" s="30"/>
      <c r="E26" s="32"/>
      <c r="F26" s="95"/>
      <c r="G26" s="96"/>
      <c r="H26" s="92"/>
      <c r="I26" s="92"/>
      <c r="J26" s="35"/>
      <c r="K26" s="35"/>
      <c r="L26" s="35"/>
      <c r="M26" s="35"/>
      <c r="O26" s="44"/>
      <c r="P26" s="46"/>
      <c r="T26" s="37"/>
    </row>
    <row r="27" spans="1:24" ht="15.75" x14ac:dyDescent="0.25">
      <c r="A27" s="90" t="s">
        <v>74</v>
      </c>
      <c r="B27" s="29" t="s">
        <v>75</v>
      </c>
      <c r="C27" s="30">
        <v>3</v>
      </c>
      <c r="D27" s="31" t="s">
        <v>76</v>
      </c>
      <c r="E27" s="32" t="s">
        <v>77</v>
      </c>
      <c r="F27" s="33">
        <f>468906-315</f>
        <v>468591</v>
      </c>
      <c r="G27" s="92">
        <f t="shared" ref="G27:G29" si="10">$G$9</f>
        <v>0.4375</v>
      </c>
      <c r="H27" s="92">
        <f>$H$20</f>
        <v>0.17757000000000001</v>
      </c>
      <c r="I27" s="92">
        <f t="shared" ref="I27:I29" si="11">$I$9</f>
        <v>4.1549999999999997E-2</v>
      </c>
      <c r="J27" s="35">
        <f>ROUND(G27*F27,2)</f>
        <v>205008.56</v>
      </c>
      <c r="K27" s="35">
        <f>ROUND(F27*H27,2)</f>
        <v>83207.7</v>
      </c>
      <c r="L27" s="35">
        <f>ROUND(F27*I27,2)</f>
        <v>19469.96</v>
      </c>
      <c r="M27" s="35">
        <f>SUM(J27:L27)</f>
        <v>307686.22000000003</v>
      </c>
      <c r="O27" s="36" t="s">
        <v>36</v>
      </c>
      <c r="P27" s="45"/>
      <c r="Q27" t="s">
        <v>37</v>
      </c>
      <c r="T27" s="37">
        <v>0</v>
      </c>
      <c r="X27" t="s">
        <v>78</v>
      </c>
    </row>
    <row r="28" spans="1:24" ht="15.75" x14ac:dyDescent="0.25">
      <c r="A28" s="90" t="s">
        <v>74</v>
      </c>
      <c r="B28" s="29" t="s">
        <v>79</v>
      </c>
      <c r="C28" s="30">
        <v>3</v>
      </c>
      <c r="D28" s="31" t="s">
        <v>62</v>
      </c>
      <c r="E28" s="32" t="s">
        <v>63</v>
      </c>
      <c r="F28" s="33">
        <v>305935</v>
      </c>
      <c r="G28" s="92">
        <f t="shared" si="10"/>
        <v>0.4375</v>
      </c>
      <c r="H28" s="92">
        <f>$H$20</f>
        <v>0.17757000000000001</v>
      </c>
      <c r="I28" s="92">
        <f t="shared" si="11"/>
        <v>4.1549999999999997E-2</v>
      </c>
      <c r="J28" s="35">
        <f>ROUND(G28*F28,2)</f>
        <v>133846.56</v>
      </c>
      <c r="K28" s="35">
        <f>ROUND(F28*H28,2)</f>
        <v>54324.88</v>
      </c>
      <c r="L28" s="35">
        <f>ROUND(F28*I28,2)</f>
        <v>12711.6</v>
      </c>
      <c r="M28" s="35">
        <f>SUM(J28:L28)</f>
        <v>200883.04</v>
      </c>
      <c r="O28" s="36" t="s">
        <v>36</v>
      </c>
      <c r="P28" s="45"/>
      <c r="Q28" t="s">
        <v>37</v>
      </c>
      <c r="T28" s="37">
        <v>0</v>
      </c>
      <c r="X28" t="s">
        <v>80</v>
      </c>
    </row>
    <row r="29" spans="1:24" ht="15" x14ac:dyDescent="0.2">
      <c r="A29" s="90" t="s">
        <v>74</v>
      </c>
      <c r="B29" s="29" t="s">
        <v>81</v>
      </c>
      <c r="C29" s="30">
        <v>3</v>
      </c>
      <c r="D29" s="31" t="s">
        <v>66</v>
      </c>
      <c r="E29" s="32" t="s">
        <v>67</v>
      </c>
      <c r="F29" s="38">
        <v>0</v>
      </c>
      <c r="G29" s="92">
        <f t="shared" si="10"/>
        <v>0.4375</v>
      </c>
      <c r="H29" s="92">
        <f>$H$9</f>
        <v>0.19211</v>
      </c>
      <c r="I29" s="92">
        <f t="shared" si="11"/>
        <v>4.1549999999999997E-2</v>
      </c>
      <c r="J29" s="35">
        <f>ROUND(G29*F29,2)</f>
        <v>0</v>
      </c>
      <c r="K29" s="35">
        <f>ROUND(F29*H29,2)</f>
        <v>0</v>
      </c>
      <c r="L29" s="35">
        <f>ROUND(F29*I29,2)</f>
        <v>0</v>
      </c>
      <c r="M29" s="35">
        <f>SUM(J29:L29)</f>
        <v>0</v>
      </c>
      <c r="O29" s="44"/>
      <c r="P29" s="37"/>
      <c r="Q29" t="s">
        <v>37</v>
      </c>
      <c r="T29" s="37">
        <v>0</v>
      </c>
      <c r="X29" t="s">
        <v>82</v>
      </c>
    </row>
    <row r="30" spans="1:24" ht="12" customHeight="1" x14ac:dyDescent="0.2">
      <c r="A30" s="90"/>
      <c r="C30" s="30"/>
      <c r="E30" s="32"/>
      <c r="F30" s="38"/>
      <c r="G30" s="92"/>
      <c r="H30" s="92"/>
      <c r="I30" s="92"/>
      <c r="J30" s="35"/>
      <c r="K30" s="35"/>
      <c r="L30" s="35"/>
      <c r="M30" s="35"/>
      <c r="O30" s="44"/>
      <c r="P30" s="37"/>
      <c r="T30" s="37"/>
    </row>
    <row r="31" spans="1:24" ht="15.75" x14ac:dyDescent="0.25">
      <c r="A31" s="90" t="s">
        <v>74</v>
      </c>
      <c r="B31" s="29" t="s">
        <v>83</v>
      </c>
      <c r="C31" s="30">
        <v>3</v>
      </c>
      <c r="D31" s="31" t="s">
        <v>76</v>
      </c>
      <c r="E31" s="32" t="s">
        <v>84</v>
      </c>
      <c r="F31" s="33">
        <v>315</v>
      </c>
      <c r="G31" s="92">
        <f t="shared" ref="G31:G33" si="12">$G$9</f>
        <v>0.4375</v>
      </c>
      <c r="H31" s="92">
        <f>$H$20</f>
        <v>0.17757000000000001</v>
      </c>
      <c r="I31" s="92">
        <f t="shared" ref="I31:I33" si="13">$I$9</f>
        <v>4.1549999999999997E-2</v>
      </c>
      <c r="J31" s="35">
        <f t="shared" ref="J31:J33" si="14">ROUND(G31*F31,2)</f>
        <v>137.81</v>
      </c>
      <c r="K31" s="35">
        <f t="shared" ref="K31:K33" si="15">ROUND(F31*H31,2)</f>
        <v>55.93</v>
      </c>
      <c r="L31" s="35">
        <f t="shared" ref="L31:L33" si="16">ROUND(F31*I31,2)</f>
        <v>13.09</v>
      </c>
      <c r="M31" s="35">
        <f t="shared" ref="M31:M33" si="17">SUM(J31:L31)</f>
        <v>206.83</v>
      </c>
      <c r="O31" s="36" t="s">
        <v>36</v>
      </c>
      <c r="P31" s="45"/>
      <c r="Q31" t="s">
        <v>37</v>
      </c>
      <c r="T31" s="37">
        <v>0</v>
      </c>
      <c r="X31" t="s">
        <v>78</v>
      </c>
    </row>
    <row r="32" spans="1:24" ht="15.75" x14ac:dyDescent="0.25">
      <c r="A32" s="90" t="s">
        <v>85</v>
      </c>
      <c r="B32" s="29" t="s">
        <v>72</v>
      </c>
      <c r="C32" s="30">
        <v>3</v>
      </c>
      <c r="D32" s="31" t="s">
        <v>76</v>
      </c>
      <c r="E32" s="32" t="s">
        <v>84</v>
      </c>
      <c r="F32" s="49">
        <v>-315</v>
      </c>
      <c r="G32" s="92">
        <f t="shared" si="12"/>
        <v>0.4375</v>
      </c>
      <c r="H32" s="92">
        <f>$H$20</f>
        <v>0.17757000000000001</v>
      </c>
      <c r="I32" s="92">
        <f t="shared" si="13"/>
        <v>4.1549999999999997E-2</v>
      </c>
      <c r="J32" s="35">
        <f t="shared" si="14"/>
        <v>-137.81</v>
      </c>
      <c r="K32" s="35">
        <f t="shared" si="15"/>
        <v>-55.93</v>
      </c>
      <c r="L32" s="35">
        <f t="shared" si="16"/>
        <v>-13.09</v>
      </c>
      <c r="M32" s="35">
        <f t="shared" si="17"/>
        <v>-206.83</v>
      </c>
      <c r="O32" s="44"/>
      <c r="P32" s="46"/>
      <c r="Q32" t="s">
        <v>37</v>
      </c>
      <c r="T32" s="37">
        <v>0</v>
      </c>
      <c r="X32" t="s">
        <v>78</v>
      </c>
    </row>
    <row r="33" spans="1:24" ht="15" x14ac:dyDescent="0.2">
      <c r="A33" s="90" t="s">
        <v>85</v>
      </c>
      <c r="B33" s="29" t="s">
        <v>73</v>
      </c>
      <c r="C33" s="30">
        <v>3</v>
      </c>
      <c r="D33" s="31" t="s">
        <v>76</v>
      </c>
      <c r="E33" s="32" t="s">
        <v>84</v>
      </c>
      <c r="F33" s="97">
        <v>0</v>
      </c>
      <c r="G33" s="92">
        <f t="shared" si="12"/>
        <v>0.4375</v>
      </c>
      <c r="H33" s="92">
        <f>$H$20</f>
        <v>0.17757000000000001</v>
      </c>
      <c r="I33" s="92">
        <f t="shared" si="13"/>
        <v>4.1549999999999997E-2</v>
      </c>
      <c r="J33" s="35">
        <f t="shared" si="14"/>
        <v>0</v>
      </c>
      <c r="K33" s="35">
        <f t="shared" si="15"/>
        <v>0</v>
      </c>
      <c r="L33" s="35">
        <f t="shared" si="16"/>
        <v>0</v>
      </c>
      <c r="M33" s="35">
        <f t="shared" si="17"/>
        <v>0</v>
      </c>
      <c r="O33" s="44"/>
      <c r="P33" s="46"/>
      <c r="Q33" t="s">
        <v>37</v>
      </c>
      <c r="T33" s="37">
        <v>0</v>
      </c>
      <c r="X33" t="s">
        <v>78</v>
      </c>
    </row>
    <row r="34" spans="1:24" ht="12" customHeight="1" x14ac:dyDescent="0.2">
      <c r="A34" s="90"/>
      <c r="C34" s="30"/>
      <c r="E34" s="32"/>
      <c r="F34" s="38"/>
      <c r="G34" s="92"/>
      <c r="H34" s="92"/>
      <c r="I34" s="92"/>
      <c r="J34" s="35"/>
      <c r="K34" s="35"/>
      <c r="L34" s="35"/>
      <c r="M34" s="35"/>
      <c r="O34" s="44"/>
      <c r="P34" s="45"/>
      <c r="T34" s="37"/>
    </row>
    <row r="35" spans="1:24" ht="15.75" x14ac:dyDescent="0.25">
      <c r="A35" s="90" t="s">
        <v>86</v>
      </c>
      <c r="B35" s="29" t="s">
        <v>87</v>
      </c>
      <c r="C35" s="30" t="s">
        <v>88</v>
      </c>
      <c r="D35" s="31" t="s">
        <v>89</v>
      </c>
      <c r="E35" s="32" t="s">
        <v>90</v>
      </c>
      <c r="F35" s="33">
        <v>10987</v>
      </c>
      <c r="G35" s="92">
        <f t="shared" ref="G35:G37" si="18">$G$9</f>
        <v>0.4375</v>
      </c>
      <c r="H35" s="91">
        <v>0.16308</v>
      </c>
      <c r="I35" s="92">
        <f t="shared" ref="I35:I37" si="19">$I$9</f>
        <v>4.1549999999999997E-2</v>
      </c>
      <c r="J35" s="35">
        <f>ROUND(G35*F35,2)</f>
        <v>4806.8100000000004</v>
      </c>
      <c r="K35" s="35">
        <f>ROUND(F35*H35,2)</f>
        <v>1791.76</v>
      </c>
      <c r="L35" s="35">
        <f>ROUND(F35*I35,2)</f>
        <v>456.51</v>
      </c>
      <c r="M35" s="35">
        <f>SUM(J35:L35)</f>
        <v>7055.0800000000008</v>
      </c>
      <c r="O35" s="44"/>
      <c r="P35" s="37"/>
      <c r="Q35" t="s">
        <v>37</v>
      </c>
      <c r="T35" s="37">
        <v>0</v>
      </c>
      <c r="X35" t="s">
        <v>91</v>
      </c>
    </row>
    <row r="36" spans="1:24" ht="15.75" x14ac:dyDescent="0.25">
      <c r="A36" s="90" t="s">
        <v>92</v>
      </c>
      <c r="B36" s="29" t="s">
        <v>72</v>
      </c>
      <c r="C36" s="30">
        <v>4</v>
      </c>
      <c r="D36" s="31" t="s">
        <v>89</v>
      </c>
      <c r="E36" s="32" t="s">
        <v>90</v>
      </c>
      <c r="F36" s="49">
        <v>-10987</v>
      </c>
      <c r="G36" s="92">
        <f t="shared" si="18"/>
        <v>0.4375</v>
      </c>
      <c r="H36" s="92">
        <f>$H$35</f>
        <v>0.16308</v>
      </c>
      <c r="I36" s="92">
        <f t="shared" si="19"/>
        <v>4.1549999999999997E-2</v>
      </c>
      <c r="J36" s="35">
        <f>ROUND(G36*F36,2)</f>
        <v>-4806.8100000000004</v>
      </c>
      <c r="K36" s="35">
        <f>ROUND(F36*H36,2)</f>
        <v>-1791.76</v>
      </c>
      <c r="L36" s="35">
        <f>ROUND(F36*I36,2)</f>
        <v>-456.51</v>
      </c>
      <c r="M36" s="35">
        <f>SUM(J36:L36)</f>
        <v>-7055.0800000000008</v>
      </c>
      <c r="O36" s="44"/>
      <c r="P36" s="46"/>
      <c r="Q36" t="s">
        <v>37</v>
      </c>
      <c r="T36" s="37">
        <v>0</v>
      </c>
      <c r="X36" t="s">
        <v>93</v>
      </c>
    </row>
    <row r="37" spans="1:24" ht="15" x14ac:dyDescent="0.2">
      <c r="A37" s="90" t="s">
        <v>92</v>
      </c>
      <c r="B37" s="29" t="s">
        <v>73</v>
      </c>
      <c r="C37" s="30">
        <v>4</v>
      </c>
      <c r="D37" s="31" t="s">
        <v>89</v>
      </c>
      <c r="E37" s="32" t="s">
        <v>90</v>
      </c>
      <c r="F37" s="97"/>
      <c r="G37" s="92">
        <f t="shared" si="18"/>
        <v>0.4375</v>
      </c>
      <c r="H37" s="92">
        <f>$H$35</f>
        <v>0.16308</v>
      </c>
      <c r="I37" s="92">
        <f t="shared" si="19"/>
        <v>4.1549999999999997E-2</v>
      </c>
      <c r="J37" s="35">
        <f>ROUND(G37*F37,2)</f>
        <v>0</v>
      </c>
      <c r="K37" s="35">
        <f>ROUND(F37*H37,2)</f>
        <v>0</v>
      </c>
      <c r="L37" s="35">
        <f>ROUND(F37*I37,2)</f>
        <v>0</v>
      </c>
      <c r="M37" s="35">
        <f>SUM(J37:L37)</f>
        <v>0</v>
      </c>
      <c r="O37" s="44"/>
      <c r="P37" s="46"/>
      <c r="Q37" t="s">
        <v>37</v>
      </c>
      <c r="T37" s="37">
        <v>0</v>
      </c>
      <c r="X37" t="s">
        <v>93</v>
      </c>
    </row>
    <row r="38" spans="1:24" ht="12" customHeight="1" x14ac:dyDescent="0.2">
      <c r="A38" s="90"/>
      <c r="C38" s="30"/>
      <c r="E38" s="32"/>
      <c r="F38" s="38"/>
      <c r="G38" s="92"/>
      <c r="H38" s="92"/>
      <c r="I38" s="92"/>
      <c r="L38" s="35"/>
      <c r="O38" s="44"/>
      <c r="P38" s="37"/>
      <c r="T38" s="37"/>
    </row>
    <row r="39" spans="1:24" ht="15.75" x14ac:dyDescent="0.25">
      <c r="A39" s="90" t="s">
        <v>94</v>
      </c>
      <c r="B39" s="29" t="s">
        <v>95</v>
      </c>
      <c r="C39" s="30" t="s">
        <v>96</v>
      </c>
      <c r="D39" s="31" t="s">
        <v>89</v>
      </c>
      <c r="E39" s="32" t="s">
        <v>90</v>
      </c>
      <c r="F39" s="33">
        <v>180662</v>
      </c>
      <c r="G39" s="92">
        <f t="shared" ref="G39:G44" si="20">$G$9</f>
        <v>0.4375</v>
      </c>
      <c r="H39" s="92">
        <f t="shared" ref="H39:H44" si="21">$H$35</f>
        <v>0.16308</v>
      </c>
      <c r="I39" s="92">
        <f t="shared" ref="I39:I44" si="22">$I$9</f>
        <v>4.1549999999999997E-2</v>
      </c>
      <c r="J39" s="35">
        <f t="shared" ref="J39:J44" si="23">ROUND(G39*F39,2)</f>
        <v>79039.63</v>
      </c>
      <c r="K39" s="35">
        <f t="shared" ref="K39:K44" si="24">ROUND(F39*H39,2)</f>
        <v>29462.36</v>
      </c>
      <c r="L39" s="35">
        <f t="shared" ref="L39:L44" si="25">ROUND(F39*I39,2)</f>
        <v>7506.51</v>
      </c>
      <c r="M39" s="35">
        <f t="shared" ref="M39:M44" si="26">SUM(J39:L39)</f>
        <v>116008.5</v>
      </c>
      <c r="O39" s="44"/>
      <c r="P39" s="37"/>
      <c r="Q39" t="s">
        <v>37</v>
      </c>
      <c r="T39" s="37">
        <v>0</v>
      </c>
      <c r="X39" t="s">
        <v>93</v>
      </c>
    </row>
    <row r="40" spans="1:24" ht="15.75" x14ac:dyDescent="0.25">
      <c r="A40" s="90" t="s">
        <v>94</v>
      </c>
      <c r="B40" s="29" t="s">
        <v>72</v>
      </c>
      <c r="C40" s="30">
        <v>5</v>
      </c>
      <c r="D40" s="31" t="s">
        <v>89</v>
      </c>
      <c r="E40" s="32" t="s">
        <v>90</v>
      </c>
      <c r="F40" s="49">
        <v>-180662</v>
      </c>
      <c r="G40" s="92">
        <f t="shared" si="20"/>
        <v>0.4375</v>
      </c>
      <c r="H40" s="92">
        <f t="shared" si="21"/>
        <v>0.16308</v>
      </c>
      <c r="I40" s="92">
        <f t="shared" si="22"/>
        <v>4.1549999999999997E-2</v>
      </c>
      <c r="J40" s="35">
        <f t="shared" si="23"/>
        <v>-79039.63</v>
      </c>
      <c r="K40" s="35">
        <f t="shared" si="24"/>
        <v>-29462.36</v>
      </c>
      <c r="L40" s="35">
        <f t="shared" si="25"/>
        <v>-7506.51</v>
      </c>
      <c r="M40" s="35">
        <f t="shared" si="26"/>
        <v>-116008.5</v>
      </c>
      <c r="O40" s="44"/>
      <c r="P40" s="46"/>
      <c r="Q40" t="s">
        <v>37</v>
      </c>
      <c r="T40" s="37">
        <v>0</v>
      </c>
      <c r="X40" t="s">
        <v>91</v>
      </c>
    </row>
    <row r="41" spans="1:24" ht="15" x14ac:dyDescent="0.2">
      <c r="A41" s="90" t="s">
        <v>94</v>
      </c>
      <c r="B41" s="29" t="s">
        <v>97</v>
      </c>
      <c r="C41" s="30">
        <v>5</v>
      </c>
      <c r="D41" s="31" t="s">
        <v>89</v>
      </c>
      <c r="E41" s="32" t="s">
        <v>90</v>
      </c>
      <c r="F41" s="97"/>
      <c r="G41" s="92">
        <f t="shared" si="20"/>
        <v>0.4375</v>
      </c>
      <c r="H41" s="92">
        <f t="shared" si="21"/>
        <v>0.16308</v>
      </c>
      <c r="I41" s="92">
        <f t="shared" si="22"/>
        <v>4.1549999999999997E-2</v>
      </c>
      <c r="J41" s="35">
        <f t="shared" si="23"/>
        <v>0</v>
      </c>
      <c r="K41" s="35">
        <f t="shared" si="24"/>
        <v>0</v>
      </c>
      <c r="L41" s="35">
        <f t="shared" si="25"/>
        <v>0</v>
      </c>
      <c r="M41" s="35">
        <f t="shared" si="26"/>
        <v>0</v>
      </c>
      <c r="O41" s="44"/>
      <c r="P41" s="46"/>
      <c r="Q41" t="s">
        <v>37</v>
      </c>
      <c r="T41" s="37">
        <v>0</v>
      </c>
      <c r="X41" t="s">
        <v>91</v>
      </c>
    </row>
    <row r="42" spans="1:24" ht="15.75" x14ac:dyDescent="0.25">
      <c r="A42" s="90" t="s">
        <v>98</v>
      </c>
      <c r="B42" s="29" t="s">
        <v>99</v>
      </c>
      <c r="C42" s="30">
        <v>5</v>
      </c>
      <c r="D42" s="31" t="s">
        <v>100</v>
      </c>
      <c r="E42" s="32" t="s">
        <v>101</v>
      </c>
      <c r="F42" s="33">
        <v>7967</v>
      </c>
      <c r="G42" s="92">
        <f t="shared" si="20"/>
        <v>0.4375</v>
      </c>
      <c r="H42" s="92">
        <f t="shared" si="21"/>
        <v>0.16308</v>
      </c>
      <c r="I42" s="92">
        <f t="shared" si="22"/>
        <v>4.1549999999999997E-2</v>
      </c>
      <c r="J42" s="35">
        <f t="shared" si="23"/>
        <v>3485.56</v>
      </c>
      <c r="K42" s="35">
        <f t="shared" si="24"/>
        <v>1299.26</v>
      </c>
      <c r="L42" s="35">
        <f t="shared" si="25"/>
        <v>331.03</v>
      </c>
      <c r="M42" s="35">
        <f t="shared" si="26"/>
        <v>5115.8499999999995</v>
      </c>
      <c r="O42" s="44"/>
      <c r="P42" s="37"/>
      <c r="Q42" t="s">
        <v>37</v>
      </c>
      <c r="T42" s="37">
        <v>0</v>
      </c>
      <c r="X42" t="s">
        <v>102</v>
      </c>
    </row>
    <row r="43" spans="1:24" ht="15.75" x14ac:dyDescent="0.25">
      <c r="A43" s="90" t="s">
        <v>94</v>
      </c>
      <c r="B43" s="29" t="s">
        <v>72</v>
      </c>
      <c r="C43" s="30">
        <v>5</v>
      </c>
      <c r="D43" s="31" t="s">
        <v>100</v>
      </c>
      <c r="E43" s="32" t="s">
        <v>101</v>
      </c>
      <c r="F43" s="49">
        <v>-7967</v>
      </c>
      <c r="G43" s="92">
        <f t="shared" si="20"/>
        <v>0.4375</v>
      </c>
      <c r="H43" s="92">
        <f t="shared" si="21"/>
        <v>0.16308</v>
      </c>
      <c r="I43" s="92">
        <f t="shared" si="22"/>
        <v>4.1549999999999997E-2</v>
      </c>
      <c r="J43" s="35">
        <f>ROUND(G43*F43,2)</f>
        <v>-3485.56</v>
      </c>
      <c r="K43" s="35">
        <f t="shared" si="24"/>
        <v>-1299.26</v>
      </c>
      <c r="L43" s="35">
        <f t="shared" si="25"/>
        <v>-331.03</v>
      </c>
      <c r="M43" s="35">
        <f t="shared" si="26"/>
        <v>-5115.8499999999995</v>
      </c>
      <c r="O43" s="44"/>
      <c r="P43" s="46"/>
      <c r="Q43" t="s">
        <v>37</v>
      </c>
      <c r="T43" s="37">
        <v>0</v>
      </c>
      <c r="X43" t="s">
        <v>91</v>
      </c>
    </row>
    <row r="44" spans="1:24" ht="15.75" x14ac:dyDescent="0.25">
      <c r="A44" s="90" t="s">
        <v>94</v>
      </c>
      <c r="B44" s="29" t="s">
        <v>97</v>
      </c>
      <c r="C44" s="30">
        <v>5</v>
      </c>
      <c r="D44" s="31" t="s">
        <v>100</v>
      </c>
      <c r="E44" s="32" t="s">
        <v>101</v>
      </c>
      <c r="F44" s="49"/>
      <c r="G44" s="92">
        <f t="shared" si="20"/>
        <v>0.4375</v>
      </c>
      <c r="H44" s="92">
        <f t="shared" si="21"/>
        <v>0.16308</v>
      </c>
      <c r="I44" s="92">
        <f t="shared" si="22"/>
        <v>4.1549999999999997E-2</v>
      </c>
      <c r="J44" s="35">
        <f t="shared" si="23"/>
        <v>0</v>
      </c>
      <c r="K44" s="35">
        <f t="shared" si="24"/>
        <v>0</v>
      </c>
      <c r="L44" s="35">
        <f t="shared" si="25"/>
        <v>0</v>
      </c>
      <c r="M44" s="35">
        <f t="shared" si="26"/>
        <v>0</v>
      </c>
      <c r="O44" s="44"/>
      <c r="P44" s="46"/>
      <c r="Q44" t="s">
        <v>37</v>
      </c>
      <c r="T44" s="37">
        <v>0</v>
      </c>
      <c r="X44" t="s">
        <v>91</v>
      </c>
    </row>
    <row r="45" spans="1:24" ht="12" customHeight="1" x14ac:dyDescent="0.2">
      <c r="A45" s="90"/>
      <c r="C45" s="30"/>
      <c r="E45" s="32"/>
      <c r="F45" s="53"/>
      <c r="G45" s="92"/>
      <c r="H45" s="92"/>
      <c r="I45" s="92"/>
      <c r="J45" s="35"/>
      <c r="K45" s="35"/>
      <c r="L45" s="35"/>
      <c r="M45" s="35"/>
      <c r="O45" s="44"/>
      <c r="P45" s="46"/>
      <c r="T45" s="37"/>
    </row>
    <row r="46" spans="1:24" ht="14.25" x14ac:dyDescent="0.2">
      <c r="A46" s="90" t="s">
        <v>98</v>
      </c>
      <c r="B46" s="29" t="s">
        <v>103</v>
      </c>
      <c r="C46" s="30">
        <v>6</v>
      </c>
      <c r="D46" s="31" t="s">
        <v>89</v>
      </c>
      <c r="E46" s="32"/>
      <c r="F46" s="54">
        <f>'[2]Core Billed Therms '!$J$88</f>
        <v>0</v>
      </c>
      <c r="G46" s="92">
        <f>$G$9</f>
        <v>0.4375</v>
      </c>
      <c r="H46" s="92">
        <f>$H$35</f>
        <v>0.16308</v>
      </c>
      <c r="I46" s="92">
        <f>$I$9</f>
        <v>4.1549999999999997E-2</v>
      </c>
      <c r="J46" s="35">
        <f>ROUND(G46*F46,2)</f>
        <v>0</v>
      </c>
      <c r="K46" s="35">
        <f>ROUND(F46*H46,2)</f>
        <v>0</v>
      </c>
      <c r="L46" s="35">
        <f>ROUND(F46*I46,2)</f>
        <v>0</v>
      </c>
      <c r="M46" s="35">
        <f>SUM(J46:L46)</f>
        <v>0</v>
      </c>
      <c r="O46" s="44"/>
      <c r="P46" s="37"/>
      <c r="Q46" t="s">
        <v>37</v>
      </c>
      <c r="T46" s="37">
        <v>0</v>
      </c>
      <c r="X46" t="s">
        <v>104</v>
      </c>
    </row>
    <row r="47" spans="1:24" ht="12" customHeight="1" x14ac:dyDescent="0.2">
      <c r="A47" s="90"/>
      <c r="C47" s="30"/>
      <c r="F47" s="54"/>
      <c r="I47" s="55"/>
      <c r="J47" s="35"/>
      <c r="K47" s="35"/>
      <c r="L47" s="35"/>
      <c r="M47" s="35"/>
      <c r="P47" s="37"/>
      <c r="T47" s="37"/>
    </row>
    <row r="48" spans="1:24" ht="15" x14ac:dyDescent="0.25">
      <c r="A48" s="98" t="s">
        <v>105</v>
      </c>
      <c r="C48" s="56"/>
      <c r="D48" s="57"/>
      <c r="F48" s="58"/>
      <c r="G48" s="58" t="s">
        <v>107</v>
      </c>
      <c r="J48" s="60">
        <f>SUM(J9:J47)</f>
        <v>621452.56999999983</v>
      </c>
      <c r="K48" s="61">
        <f>SUM(K9:K47)</f>
        <v>260377.37</v>
      </c>
      <c r="L48" s="62">
        <f>SUM(L9:L47)</f>
        <v>183952.36000000002</v>
      </c>
      <c r="M48" s="62">
        <f>SUM(M9:M47)</f>
        <v>1065782.2999999998</v>
      </c>
      <c r="O48" s="62"/>
      <c r="P48" s="37"/>
      <c r="T48" s="37"/>
    </row>
    <row r="49" spans="2:24" ht="15" x14ac:dyDescent="0.25">
      <c r="B49" s="28"/>
      <c r="C49" s="56"/>
      <c r="F49" s="58">
        <f>SUM(F9:F47)</f>
        <v>1420463</v>
      </c>
      <c r="J49" s="62" t="s">
        <v>109</v>
      </c>
      <c r="K49" s="62" t="s">
        <v>109</v>
      </c>
      <c r="L49" s="62"/>
      <c r="M49" s="62"/>
      <c r="O49" s="62">
        <f>-M48</f>
        <v>-1065782.2999999998</v>
      </c>
      <c r="P49" s="28" t="s">
        <v>110</v>
      </c>
      <c r="Q49" t="s">
        <v>37</v>
      </c>
      <c r="T49" s="37">
        <v>0</v>
      </c>
      <c r="X49" t="s">
        <v>111</v>
      </c>
    </row>
    <row r="50" spans="2:24" ht="15" x14ac:dyDescent="0.25">
      <c r="F50" s="63">
        <f>F48+F49</f>
        <v>1420463</v>
      </c>
      <c r="G50" s="64"/>
      <c r="J50" s="62">
        <f>SUM(J48:J49)</f>
        <v>621452.56999999983</v>
      </c>
      <c r="K50" s="62">
        <f>SUM(K48:K49)</f>
        <v>260377.37</v>
      </c>
      <c r="L50" s="62">
        <f>SUM(L48:L49)</f>
        <v>183952.36000000002</v>
      </c>
      <c r="M50" s="62">
        <f>SUM(M48:M49)</f>
        <v>1065782.2999999998</v>
      </c>
      <c r="N50" s="35"/>
      <c r="O50" s="65"/>
      <c r="R50" s="37"/>
    </row>
    <row r="51" spans="2:24" ht="21.75" customHeight="1" x14ac:dyDescent="0.25">
      <c r="F51" s="66" t="s">
        <v>112</v>
      </c>
      <c r="J51" s="62"/>
      <c r="K51" s="67"/>
      <c r="L51" s="62"/>
      <c r="M51" s="62"/>
    </row>
    <row r="52" spans="2:24" ht="21.75" customHeight="1" x14ac:dyDescent="0.2">
      <c r="F52" s="68" t="s">
        <v>113</v>
      </c>
      <c r="G52" s="69"/>
      <c r="K52" s="70"/>
      <c r="L52" s="35"/>
      <c r="M52" s="35"/>
    </row>
    <row r="53" spans="2:24" x14ac:dyDescent="0.2">
      <c r="G53" s="69"/>
      <c r="K53" s="72"/>
      <c r="M53" s="67"/>
    </row>
    <row r="54" spans="2:24" x14ac:dyDescent="0.2">
      <c r="E54" s="31" t="s">
        <v>114</v>
      </c>
      <c r="K54" s="73"/>
      <c r="M54" s="74"/>
    </row>
    <row r="55" spans="2:24" x14ac:dyDescent="0.2">
      <c r="K55" s="73"/>
      <c r="L55" s="75"/>
    </row>
    <row r="56" spans="2:24" x14ac:dyDescent="0.2">
      <c r="K56" s="73"/>
      <c r="L56" s="75"/>
      <c r="M56" s="76"/>
    </row>
    <row r="57" spans="2:24" x14ac:dyDescent="0.2">
      <c r="K57" s="73"/>
      <c r="L57" s="75"/>
      <c r="M57" s="77"/>
    </row>
    <row r="58" spans="2:24" x14ac:dyDescent="0.2">
      <c r="K58" s="73"/>
      <c r="L58" s="75"/>
      <c r="M58" s="77"/>
    </row>
    <row r="59" spans="2:24" x14ac:dyDescent="0.2">
      <c r="D59" s="31" t="s">
        <v>126</v>
      </c>
      <c r="K59" s="73"/>
      <c r="L59" s="77"/>
      <c r="M59" s="75"/>
    </row>
    <row r="60" spans="2:24" x14ac:dyDescent="0.2">
      <c r="K60" s="78"/>
      <c r="M60" s="79"/>
    </row>
    <row r="61" spans="2:24" x14ac:dyDescent="0.2">
      <c r="K61" s="72"/>
      <c r="M61" s="80"/>
    </row>
    <row r="108" spans="1:15" x14ac:dyDescent="0.2">
      <c r="A108" s="81"/>
      <c r="C108" s="56"/>
    </row>
    <row r="109" spans="1:15" x14ac:dyDescent="0.2">
      <c r="A109" s="81"/>
      <c r="C109" s="56"/>
      <c r="O109" s="72"/>
    </row>
    <row r="110" spans="1:15" x14ac:dyDescent="0.2">
      <c r="O110" s="72"/>
    </row>
    <row r="111" spans="1:15" x14ac:dyDescent="0.2">
      <c r="C111" s="56"/>
    </row>
    <row r="112" spans="1:15" x14ac:dyDescent="0.2">
      <c r="C112" s="56"/>
    </row>
  </sheetData>
  <mergeCells count="9">
    <mergeCell ref="D1:J5"/>
    <mergeCell ref="K1:N1"/>
    <mergeCell ref="K2:N2"/>
    <mergeCell ref="A3:B3"/>
    <mergeCell ref="K3:N3"/>
    <mergeCell ref="A4:B4"/>
    <mergeCell ref="K4:N4"/>
    <mergeCell ref="A5:B5"/>
    <mergeCell ref="K5:N5"/>
  </mergeCells>
  <printOptions horizontalCentered="1" gridLines="1"/>
  <pageMargins left="0" right="0" top="0.35" bottom="0" header="0.15" footer="0.35"/>
  <pageSetup scale="74" orientation="landscape" cellComments="asDisplayed" r:id="rId1"/>
  <headerFooter alignWithMargins="0">
    <oddHeader>&amp;R&amp;"Arial,Bold"&amp;14Page 4</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0"/>
  <sheetViews>
    <sheetView zoomScaleNormal="100" workbookViewId="0">
      <selection activeCell="F7" sqref="F7"/>
    </sheetView>
  </sheetViews>
  <sheetFormatPr defaultRowHeight="12.75" x14ac:dyDescent="0.2"/>
  <cols>
    <col min="1" max="1" width="17.7109375" customWidth="1"/>
    <col min="2" max="2" width="21.7109375" style="110" customWidth="1"/>
    <col min="3" max="4" width="5.7109375" style="112" customWidth="1"/>
    <col min="5" max="5" width="11" style="112" bestFit="1" customWidth="1"/>
    <col min="6" max="6" width="15.7109375" style="71" customWidth="1"/>
    <col min="7" max="7" width="15.85546875" style="52" bestFit="1" customWidth="1"/>
    <col min="8" max="9" width="12.7109375" style="52" customWidth="1"/>
    <col min="10" max="12" width="15.85546875" style="52" bestFit="1" customWidth="1"/>
    <col min="13" max="13" width="14" style="52" bestFit="1" customWidth="1"/>
    <col min="14" max="14" width="1.7109375" customWidth="1"/>
    <col min="15" max="15" width="17" bestFit="1" customWidth="1"/>
    <col min="16" max="16" width="15.85546875" bestFit="1" customWidth="1"/>
    <col min="17" max="17" width="19.28515625" bestFit="1" customWidth="1"/>
    <col min="18" max="18" width="11.42578125" bestFit="1" customWidth="1"/>
    <col min="19" max="19" width="17" bestFit="1" customWidth="1"/>
    <col min="20" max="20" width="14.7109375" customWidth="1"/>
    <col min="22" max="22" width="17" bestFit="1" customWidth="1"/>
    <col min="23" max="23" width="13.85546875" bestFit="1" customWidth="1"/>
    <col min="24" max="24" width="31.7109375" customWidth="1"/>
  </cols>
  <sheetData>
    <row r="1" spans="1:24" ht="15" customHeight="1" x14ac:dyDescent="0.2">
      <c r="A1" s="99" t="s">
        <v>0</v>
      </c>
      <c r="B1" s="2"/>
      <c r="C1" s="231" t="s">
        <v>127</v>
      </c>
      <c r="D1" s="231"/>
      <c r="E1" s="231"/>
      <c r="F1" s="231"/>
      <c r="G1" s="231"/>
      <c r="H1" s="231"/>
      <c r="I1" s="231"/>
      <c r="J1" s="231"/>
      <c r="K1" s="231"/>
      <c r="L1" s="231"/>
      <c r="M1" s="231"/>
    </row>
    <row r="2" spans="1:24" ht="15" customHeight="1" x14ac:dyDescent="0.25">
      <c r="A2" s="232" t="s">
        <v>2</v>
      </c>
      <c r="B2" s="232"/>
      <c r="C2" s="231"/>
      <c r="D2" s="231"/>
      <c r="E2" s="231"/>
      <c r="F2" s="231"/>
      <c r="G2" s="231"/>
      <c r="H2" s="231"/>
      <c r="I2" s="231"/>
      <c r="J2" s="231"/>
      <c r="K2" s="222" t="s">
        <v>3</v>
      </c>
      <c r="L2" s="222"/>
      <c r="M2" s="222"/>
      <c r="N2" s="100"/>
    </row>
    <row r="3" spans="1:24" ht="15" customHeight="1" x14ac:dyDescent="0.25">
      <c r="A3" s="232" t="s">
        <v>128</v>
      </c>
      <c r="B3" s="232"/>
      <c r="C3" s="231"/>
      <c r="D3" s="231"/>
      <c r="E3" s="231"/>
      <c r="F3" s="231"/>
      <c r="G3" s="231"/>
      <c r="H3" s="231"/>
      <c r="I3" s="231"/>
      <c r="J3" s="231"/>
      <c r="K3" s="233" t="s">
        <v>5</v>
      </c>
      <c r="L3" s="233"/>
      <c r="M3" s="233"/>
      <c r="N3" s="101"/>
    </row>
    <row r="4" spans="1:24" ht="15" customHeight="1" x14ac:dyDescent="0.25">
      <c r="A4" s="237" t="e">
        <f>+#REF!</f>
        <v>#REF!</v>
      </c>
      <c r="B4" s="237"/>
      <c r="C4" s="231"/>
      <c r="D4" s="231"/>
      <c r="E4" s="231"/>
      <c r="F4" s="231"/>
      <c r="G4" s="231"/>
      <c r="H4" s="231"/>
      <c r="I4" s="231"/>
      <c r="J4" s="231"/>
      <c r="K4" s="225" t="s">
        <v>6</v>
      </c>
      <c r="L4" s="225"/>
      <c r="M4" s="225"/>
      <c r="N4" s="101"/>
    </row>
    <row r="5" spans="1:24" ht="14.25" customHeight="1" x14ac:dyDescent="0.2">
      <c r="A5" s="226" t="s">
        <v>129</v>
      </c>
      <c r="B5" s="226"/>
      <c r="C5" s="231"/>
      <c r="D5" s="231"/>
      <c r="E5" s="231"/>
      <c r="F5" s="231"/>
      <c r="G5" s="231"/>
      <c r="H5" s="231"/>
      <c r="I5" s="231"/>
      <c r="J5" s="231"/>
      <c r="K5" s="231"/>
      <c r="L5" s="231"/>
      <c r="M5" s="231"/>
    </row>
    <row r="6" spans="1:24" ht="15" x14ac:dyDescent="0.25">
      <c r="A6" s="102"/>
      <c r="B6" s="103"/>
      <c r="C6" s="104"/>
      <c r="D6" s="104"/>
      <c r="E6" s="104"/>
      <c r="F6" s="8" t="s">
        <v>8</v>
      </c>
      <c r="G6" s="105" t="s">
        <v>9</v>
      </c>
      <c r="H6" s="105" t="s">
        <v>10</v>
      </c>
      <c r="I6" s="105" t="s">
        <v>11</v>
      </c>
      <c r="J6" s="106" t="s">
        <v>9</v>
      </c>
      <c r="K6" s="105" t="s">
        <v>10</v>
      </c>
      <c r="L6" s="105"/>
      <c r="M6" s="105" t="s">
        <v>12</v>
      </c>
    </row>
    <row r="7" spans="1:24" x14ac:dyDescent="0.2">
      <c r="A7" s="13"/>
      <c r="B7" s="14"/>
      <c r="C7" s="15"/>
      <c r="D7" s="15"/>
      <c r="E7" s="15"/>
      <c r="F7" s="10" t="str">
        <f>'WA 11-2013 Rates'!F7</f>
        <v>Nov 14 Therms</v>
      </c>
      <c r="G7" s="9" t="s">
        <v>15</v>
      </c>
      <c r="H7" s="9" t="s">
        <v>15</v>
      </c>
      <c r="I7" s="9" t="s">
        <v>16</v>
      </c>
      <c r="J7" s="9" t="s">
        <v>17</v>
      </c>
      <c r="K7" s="9" t="s">
        <v>17</v>
      </c>
      <c r="L7" s="9" t="s">
        <v>11</v>
      </c>
      <c r="M7" s="9" t="s">
        <v>18</v>
      </c>
      <c r="Q7" s="17"/>
    </row>
    <row r="8" spans="1:24" s="27" customFormat="1" ht="13.5" thickBot="1" x14ac:dyDescent="0.25">
      <c r="A8" s="107"/>
      <c r="B8" s="19"/>
      <c r="C8" s="18" t="s">
        <v>19</v>
      </c>
      <c r="D8" s="18" t="s">
        <v>20</v>
      </c>
      <c r="E8" s="18"/>
      <c r="F8" s="108" t="str">
        <f>'WA 11-2013 Rates'!F8</f>
        <v>Billed in Dec</v>
      </c>
      <c r="G8" s="109" t="s">
        <v>130</v>
      </c>
      <c r="H8" s="109" t="s">
        <v>131</v>
      </c>
      <c r="I8" s="109" t="s">
        <v>131</v>
      </c>
      <c r="J8" s="23" t="s">
        <v>132</v>
      </c>
      <c r="K8" s="23" t="s">
        <v>132</v>
      </c>
      <c r="L8" s="23" t="s">
        <v>16</v>
      </c>
      <c r="M8" s="23" t="s">
        <v>132</v>
      </c>
      <c r="Q8" s="17" t="s">
        <v>24</v>
      </c>
      <c r="R8" s="17" t="s">
        <v>25</v>
      </c>
      <c r="S8" s="17" t="s">
        <v>26</v>
      </c>
      <c r="T8" s="26" t="s">
        <v>27</v>
      </c>
      <c r="U8" s="17" t="s">
        <v>28</v>
      </c>
      <c r="V8" s="17" t="s">
        <v>29</v>
      </c>
      <c r="W8" s="17" t="s">
        <v>30</v>
      </c>
      <c r="X8" s="17" t="s">
        <v>31</v>
      </c>
    </row>
    <row r="9" spans="1:24" ht="117.75" hidden="1" customHeight="1" x14ac:dyDescent="0.2">
      <c r="C9" s="111"/>
      <c r="E9" s="113"/>
      <c r="F9" s="114" t="s">
        <v>133</v>
      </c>
      <c r="G9" s="115" t="s">
        <v>134</v>
      </c>
      <c r="H9" s="116" t="s">
        <v>135</v>
      </c>
      <c r="I9" s="117" t="s">
        <v>136</v>
      </c>
      <c r="J9" s="118" t="s">
        <v>137</v>
      </c>
      <c r="K9" s="118" t="s">
        <v>138</v>
      </c>
      <c r="L9" s="118" t="s">
        <v>139</v>
      </c>
      <c r="M9" s="118" t="s">
        <v>140</v>
      </c>
    </row>
    <row r="10" spans="1:24" ht="15.75" x14ac:dyDescent="0.25">
      <c r="A10" t="s">
        <v>141</v>
      </c>
      <c r="B10" s="29" t="s">
        <v>142</v>
      </c>
      <c r="C10" s="119">
        <v>1</v>
      </c>
      <c r="D10" s="31" t="s">
        <v>143</v>
      </c>
      <c r="E10" s="120" t="s">
        <v>144</v>
      </c>
      <c r="F10" s="121">
        <v>1526815</v>
      </c>
      <c r="G10" s="122"/>
      <c r="H10" s="122"/>
      <c r="I10" s="122"/>
      <c r="J10" s="35">
        <f>ROUND(F10*G10,2)</f>
        <v>0</v>
      </c>
      <c r="K10" s="35">
        <f>ROUND(F10*H10,2)</f>
        <v>0</v>
      </c>
      <c r="L10" s="35">
        <f>ROUND(F10*I10,2)</f>
        <v>0</v>
      </c>
      <c r="M10" s="35">
        <f>SUM(J10:L10)</f>
        <v>0</v>
      </c>
      <c r="O10" s="44"/>
      <c r="P10" s="123"/>
      <c r="Q10" t="s">
        <v>145</v>
      </c>
      <c r="X10" t="s">
        <v>146</v>
      </c>
    </row>
    <row r="11" spans="1:24" ht="15.75" x14ac:dyDescent="0.25">
      <c r="A11" t="s">
        <v>147</v>
      </c>
      <c r="B11" s="29" t="s">
        <v>148</v>
      </c>
      <c r="C11" s="119">
        <v>1</v>
      </c>
      <c r="D11" s="31" t="s">
        <v>143</v>
      </c>
      <c r="E11" s="113"/>
      <c r="F11" s="39">
        <v>-1151592</v>
      </c>
      <c r="G11" s="122"/>
      <c r="H11" s="122"/>
      <c r="I11" s="124"/>
      <c r="J11" s="40">
        <f>ROUND(F11*G11,2)</f>
        <v>0</v>
      </c>
      <c r="K11" s="40">
        <f>ROUND(F11*H11,2)</f>
        <v>0</v>
      </c>
      <c r="L11" s="40"/>
      <c r="M11" s="35">
        <f>SUM(J11:L11)</f>
        <v>0</v>
      </c>
      <c r="O11" s="44"/>
      <c r="P11" s="123"/>
    </row>
    <row r="12" spans="1:24" ht="15" x14ac:dyDescent="0.2">
      <c r="A12" t="s">
        <v>147</v>
      </c>
      <c r="B12" s="29" t="s">
        <v>149</v>
      </c>
      <c r="C12" s="119">
        <v>1</v>
      </c>
      <c r="D12" s="31" t="s">
        <v>143</v>
      </c>
      <c r="E12" s="113"/>
      <c r="F12" s="43"/>
      <c r="G12" s="122"/>
      <c r="H12" s="122"/>
      <c r="I12" s="124"/>
      <c r="J12" s="40">
        <f>ROUND(F12*G12,2)</f>
        <v>0</v>
      </c>
      <c r="K12" s="40">
        <f>ROUND(F12*H12,2)</f>
        <v>0</v>
      </c>
      <c r="L12" s="40"/>
      <c r="M12" s="35">
        <f>SUM(J12:L12)</f>
        <v>0</v>
      </c>
      <c r="O12" s="44"/>
      <c r="P12" s="123"/>
      <c r="Q12" t="s">
        <v>145</v>
      </c>
      <c r="X12" t="s">
        <v>146</v>
      </c>
    </row>
    <row r="13" spans="1:24" ht="15.75" x14ac:dyDescent="0.25">
      <c r="B13" s="29"/>
      <c r="C13" s="119"/>
      <c r="D13" s="31"/>
      <c r="E13" s="113"/>
      <c r="F13" s="125"/>
      <c r="G13" s="113"/>
      <c r="H13" s="113"/>
      <c r="I13" s="126"/>
      <c r="J13" s="126"/>
      <c r="K13" s="126"/>
      <c r="L13" s="126"/>
      <c r="M13" s="113"/>
      <c r="O13" s="44"/>
      <c r="P13" s="123"/>
      <c r="Q13" t="s">
        <v>145</v>
      </c>
      <c r="X13" t="s">
        <v>146</v>
      </c>
    </row>
    <row r="14" spans="1:24" ht="15.75" x14ac:dyDescent="0.25">
      <c r="B14" s="29"/>
      <c r="C14" s="119"/>
      <c r="E14" s="113"/>
      <c r="F14" s="121"/>
      <c r="G14" s="122"/>
      <c r="H14" s="122"/>
      <c r="I14" s="124"/>
      <c r="J14" s="40"/>
      <c r="K14" s="40"/>
      <c r="L14" s="40"/>
      <c r="M14" s="35"/>
      <c r="O14" s="44"/>
      <c r="P14" s="123"/>
    </row>
    <row r="15" spans="1:24" ht="15.75" x14ac:dyDescent="0.25">
      <c r="A15" t="s">
        <v>150</v>
      </c>
      <c r="B15" s="29" t="s">
        <v>54</v>
      </c>
      <c r="C15" s="119">
        <v>2</v>
      </c>
      <c r="D15" s="31" t="s">
        <v>151</v>
      </c>
      <c r="E15" s="120" t="s">
        <v>152</v>
      </c>
      <c r="F15" s="121">
        <v>1034045</v>
      </c>
      <c r="G15" s="122"/>
      <c r="H15" s="122"/>
      <c r="I15" s="124"/>
      <c r="J15" s="40">
        <f>ROUND(F15*G15,2)</f>
        <v>0</v>
      </c>
      <c r="K15" s="40">
        <f>ROUND(F15*H15,2)</f>
        <v>0</v>
      </c>
      <c r="L15" s="40">
        <f>ROUND(F15*I15,2)</f>
        <v>0</v>
      </c>
      <c r="M15" s="35">
        <f>SUM(J15:L15)</f>
        <v>0</v>
      </c>
      <c r="O15" s="44"/>
      <c r="P15" s="123"/>
      <c r="Q15" t="s">
        <v>145</v>
      </c>
      <c r="X15" t="s">
        <v>153</v>
      </c>
    </row>
    <row r="16" spans="1:24" ht="15.75" x14ac:dyDescent="0.25">
      <c r="A16" t="s">
        <v>154</v>
      </c>
      <c r="B16" s="29" t="s">
        <v>148</v>
      </c>
      <c r="C16" s="119">
        <v>2</v>
      </c>
      <c r="D16" s="31" t="s">
        <v>151</v>
      </c>
      <c r="E16" s="113"/>
      <c r="F16" s="39">
        <v>-947654</v>
      </c>
      <c r="G16" s="122"/>
      <c r="H16" s="122"/>
      <c r="I16" s="124"/>
      <c r="J16" s="40">
        <f>ROUND(F16*G16,2)</f>
        <v>0</v>
      </c>
      <c r="K16" s="40">
        <f>ROUND(F16*H16,2)</f>
        <v>0</v>
      </c>
      <c r="L16" s="40"/>
      <c r="M16" s="35">
        <f>SUM(J16:L16)</f>
        <v>0</v>
      </c>
      <c r="O16" s="44"/>
      <c r="P16" s="123"/>
    </row>
    <row r="17" spans="1:24" ht="15" x14ac:dyDescent="0.2">
      <c r="A17" t="s">
        <v>154</v>
      </c>
      <c r="B17" s="29" t="s">
        <v>149</v>
      </c>
      <c r="C17" s="119">
        <v>2</v>
      </c>
      <c r="D17" s="31" t="s">
        <v>151</v>
      </c>
      <c r="E17" s="113"/>
      <c r="F17" s="43"/>
      <c r="G17" s="122"/>
      <c r="H17" s="122"/>
      <c r="I17" s="124"/>
      <c r="J17" s="40">
        <f>ROUND(F17*G17,2)</f>
        <v>0</v>
      </c>
      <c r="K17" s="40">
        <f>ROUND(F17*H17,2)</f>
        <v>0</v>
      </c>
      <c r="L17" s="40"/>
      <c r="M17" s="35">
        <f>SUM(J17:L17)</f>
        <v>0</v>
      </c>
      <c r="O17" s="44"/>
      <c r="P17" s="123"/>
      <c r="Q17" t="s">
        <v>145</v>
      </c>
      <c r="X17" t="s">
        <v>153</v>
      </c>
    </row>
    <row r="18" spans="1:24" ht="15.75" x14ac:dyDescent="0.25">
      <c r="A18" t="s">
        <v>150</v>
      </c>
      <c r="B18" s="29" t="s">
        <v>155</v>
      </c>
      <c r="C18" s="119">
        <v>2</v>
      </c>
      <c r="D18" s="31" t="s">
        <v>156</v>
      </c>
      <c r="E18" s="120" t="s">
        <v>157</v>
      </c>
      <c r="F18" s="121">
        <v>9814</v>
      </c>
      <c r="G18" s="122"/>
      <c r="H18" s="122"/>
      <c r="I18" s="122"/>
      <c r="J18" s="35">
        <f>ROUND(F18*G18,2)</f>
        <v>0</v>
      </c>
      <c r="K18" s="35">
        <f>ROUND(F18*H18,2)</f>
        <v>0</v>
      </c>
      <c r="L18" s="35">
        <f>ROUND(F18*I18,2)</f>
        <v>0</v>
      </c>
      <c r="M18" s="35">
        <f>SUM(J18:L18)</f>
        <v>0</v>
      </c>
      <c r="O18" s="44"/>
      <c r="P18" s="123"/>
      <c r="Q18" t="s">
        <v>145</v>
      </c>
      <c r="X18" t="s">
        <v>153</v>
      </c>
    </row>
    <row r="19" spans="1:24" ht="15.75" x14ac:dyDescent="0.25">
      <c r="B19" s="29"/>
      <c r="C19" s="119"/>
      <c r="D19" s="31"/>
      <c r="E19" s="120"/>
      <c r="F19" s="121"/>
      <c r="G19" s="122"/>
      <c r="H19" s="122"/>
      <c r="I19" s="122"/>
      <c r="J19" s="35"/>
      <c r="K19" s="35"/>
      <c r="L19" s="35"/>
      <c r="M19" s="35"/>
      <c r="O19" s="44"/>
      <c r="P19" s="123"/>
    </row>
    <row r="20" spans="1:24" ht="15.75" x14ac:dyDescent="0.25">
      <c r="C20" s="119"/>
      <c r="E20" s="113"/>
      <c r="F20" s="121"/>
      <c r="G20" s="122"/>
      <c r="H20" s="122"/>
      <c r="I20" s="122"/>
      <c r="O20" s="44"/>
      <c r="P20" s="123"/>
      <c r="Q20" t="s">
        <v>145</v>
      </c>
      <c r="X20" t="s">
        <v>158</v>
      </c>
    </row>
    <row r="21" spans="1:24" ht="15.75" x14ac:dyDescent="0.25">
      <c r="A21" t="s">
        <v>159</v>
      </c>
      <c r="B21" s="29" t="s">
        <v>79</v>
      </c>
      <c r="C21" s="119">
        <v>3</v>
      </c>
      <c r="D21" s="31" t="s">
        <v>160</v>
      </c>
      <c r="E21" s="120" t="s">
        <v>161</v>
      </c>
      <c r="F21" s="121">
        <v>171181</v>
      </c>
      <c r="G21" s="122"/>
      <c r="H21" s="122"/>
      <c r="I21" s="122"/>
      <c r="J21" s="35">
        <f>ROUND(F21*G21,2)</f>
        <v>0</v>
      </c>
      <c r="K21" s="35">
        <f>ROUND(F21*H21,2)</f>
        <v>0</v>
      </c>
      <c r="L21" s="35">
        <f>ROUND(F21*I21,2)</f>
        <v>0</v>
      </c>
      <c r="M21" s="35">
        <f>SUM(J21:L21)</f>
        <v>0</v>
      </c>
      <c r="O21" s="44"/>
      <c r="P21" s="123"/>
    </row>
    <row r="22" spans="1:24" ht="15.75" x14ac:dyDescent="0.25">
      <c r="A22" t="s">
        <v>159</v>
      </c>
      <c r="B22" s="29" t="s">
        <v>162</v>
      </c>
      <c r="C22" s="119">
        <v>3</v>
      </c>
      <c r="D22" s="31" t="s">
        <v>156</v>
      </c>
      <c r="E22" s="120" t="s">
        <v>157</v>
      </c>
      <c r="F22" s="121">
        <v>40783</v>
      </c>
      <c r="G22" s="122"/>
      <c r="H22" s="122"/>
      <c r="I22" s="122"/>
      <c r="J22" s="35">
        <f>ROUND(F22*G22,2)</f>
        <v>0</v>
      </c>
      <c r="K22" s="35">
        <f>ROUND(F22*H22,2)</f>
        <v>0</v>
      </c>
      <c r="L22" s="35">
        <f>ROUND(F22*I22,2)</f>
        <v>0</v>
      </c>
      <c r="M22" s="35">
        <f>SUM(J22:L22)</f>
        <v>0</v>
      </c>
      <c r="O22" s="44"/>
      <c r="P22" s="123"/>
      <c r="Q22" t="s">
        <v>145</v>
      </c>
      <c r="X22" t="s">
        <v>163</v>
      </c>
    </row>
    <row r="23" spans="1:24" ht="15" x14ac:dyDescent="0.2">
      <c r="B23" s="29"/>
      <c r="C23" s="119"/>
      <c r="D23" s="31"/>
      <c r="E23" s="120"/>
      <c r="F23" s="127"/>
      <c r="G23" s="122"/>
      <c r="H23" s="122"/>
      <c r="I23" s="122"/>
      <c r="J23" s="35"/>
      <c r="K23" s="35"/>
      <c r="L23" s="35"/>
      <c r="M23" s="35"/>
      <c r="O23" s="44"/>
      <c r="P23" s="123"/>
    </row>
    <row r="24" spans="1:24" ht="15" x14ac:dyDescent="0.2">
      <c r="B24" s="29"/>
      <c r="C24" s="119"/>
      <c r="E24" s="113"/>
      <c r="F24" s="127"/>
      <c r="G24" s="122"/>
      <c r="H24" s="122"/>
      <c r="I24" s="122"/>
      <c r="J24" s="35"/>
      <c r="K24" s="35"/>
      <c r="L24" s="35"/>
      <c r="M24" s="35"/>
      <c r="O24" s="44"/>
      <c r="P24" s="123"/>
      <c r="Q24" t="s">
        <v>145</v>
      </c>
      <c r="X24" t="s">
        <v>164</v>
      </c>
    </row>
    <row r="25" spans="1:24" ht="15.75" x14ac:dyDescent="0.25">
      <c r="A25" t="s">
        <v>165</v>
      </c>
      <c r="B25" s="29" t="s">
        <v>166</v>
      </c>
      <c r="C25" s="119" t="s">
        <v>96</v>
      </c>
      <c r="D25" s="31" t="s">
        <v>167</v>
      </c>
      <c r="E25" s="120" t="s">
        <v>168</v>
      </c>
      <c r="F25" s="121">
        <v>164233</v>
      </c>
      <c r="G25" s="122"/>
      <c r="H25" s="122"/>
      <c r="I25" s="122"/>
      <c r="J25" s="35">
        <f>ROUND(F25*G25,2)</f>
        <v>0</v>
      </c>
      <c r="K25" s="35">
        <f>ROUND(F25*H25,2)</f>
        <v>0</v>
      </c>
      <c r="L25" s="35">
        <f>ROUND(F25*I25,2)</f>
        <v>0</v>
      </c>
      <c r="M25" s="35">
        <f>SUM(J25:L25)</f>
        <v>0</v>
      </c>
      <c r="O25" s="44"/>
      <c r="P25" s="123"/>
    </row>
    <row r="26" spans="1:24" ht="15.75" x14ac:dyDescent="0.25">
      <c r="A26" s="28" t="s">
        <v>169</v>
      </c>
      <c r="B26" s="29" t="s">
        <v>72</v>
      </c>
      <c r="C26" s="30" t="s">
        <v>96</v>
      </c>
      <c r="D26" s="31" t="s">
        <v>167</v>
      </c>
      <c r="E26" s="120" t="s">
        <v>168</v>
      </c>
      <c r="F26" s="49">
        <v>-164233</v>
      </c>
      <c r="G26" s="122"/>
      <c r="H26" s="122"/>
      <c r="I26" s="122"/>
      <c r="J26" s="35">
        <f>ROUND(F26*G26,2)</f>
        <v>0</v>
      </c>
      <c r="K26" s="35">
        <f>ROUND(F26*H26,2)</f>
        <v>0</v>
      </c>
      <c r="L26" s="35">
        <f>ROUND(F26*I26,2)</f>
        <v>0</v>
      </c>
      <c r="M26" s="35">
        <f>SUM(J26:L26)</f>
        <v>0</v>
      </c>
      <c r="O26" s="44"/>
      <c r="P26" s="128"/>
      <c r="Q26" t="s">
        <v>145</v>
      </c>
      <c r="X26" t="s">
        <v>170</v>
      </c>
    </row>
    <row r="27" spans="1:24" ht="15" x14ac:dyDescent="0.2">
      <c r="A27" s="28" t="s">
        <v>169</v>
      </c>
      <c r="B27" s="29" t="s">
        <v>73</v>
      </c>
      <c r="C27" s="30" t="s">
        <v>96</v>
      </c>
      <c r="D27" s="31" t="s">
        <v>167</v>
      </c>
      <c r="E27" s="120" t="s">
        <v>168</v>
      </c>
      <c r="F27" s="51"/>
      <c r="G27" s="122"/>
      <c r="H27" s="122"/>
      <c r="I27" s="122"/>
      <c r="J27" s="35">
        <f>ROUND(F27*G27,2)</f>
        <v>0</v>
      </c>
      <c r="K27" s="35">
        <f>ROUND(F27*H27,2)</f>
        <v>0</v>
      </c>
      <c r="L27" s="35">
        <f>ROUND(F27*I27,2)</f>
        <v>0</v>
      </c>
      <c r="M27" s="35">
        <f>SUM(J27:L27)</f>
        <v>0</v>
      </c>
      <c r="P27" s="123"/>
    </row>
    <row r="28" spans="1:24" x14ac:dyDescent="0.2">
      <c r="E28" s="113"/>
      <c r="P28" s="123"/>
    </row>
    <row r="29" spans="1:24" x14ac:dyDescent="0.2">
      <c r="B29" s="57" t="s">
        <v>171</v>
      </c>
      <c r="E29" s="129"/>
      <c r="F29" s="59">
        <f>SUM(F10:F28)</f>
        <v>683392</v>
      </c>
      <c r="J29" s="62">
        <f>SUM(J9:J28)</f>
        <v>0</v>
      </c>
      <c r="K29" s="62">
        <f>SUM(K9:K28)</f>
        <v>0</v>
      </c>
      <c r="L29" s="62">
        <f>SUM(L9:L28)</f>
        <v>0</v>
      </c>
      <c r="M29" s="62">
        <f>SUM(M9:M28)</f>
        <v>0</v>
      </c>
      <c r="O29" s="62"/>
      <c r="P29" s="123"/>
    </row>
    <row r="30" spans="1:24" x14ac:dyDescent="0.2">
      <c r="A30" s="234"/>
      <c r="B30" s="234"/>
      <c r="E30" s="113"/>
      <c r="P30" s="123"/>
    </row>
    <row r="31" spans="1:24" x14ac:dyDescent="0.2">
      <c r="A31" t="s">
        <v>172</v>
      </c>
      <c r="E31" s="113"/>
      <c r="K31" s="35"/>
      <c r="L31" s="35"/>
      <c r="M31" s="35">
        <f>-M29</f>
        <v>0</v>
      </c>
      <c r="O31" s="44"/>
      <c r="P31" s="123"/>
      <c r="Q31" t="s">
        <v>145</v>
      </c>
      <c r="X31" t="s">
        <v>111</v>
      </c>
    </row>
    <row r="32" spans="1:24" x14ac:dyDescent="0.2">
      <c r="A32" s="234"/>
      <c r="B32" s="234"/>
      <c r="E32" s="113"/>
      <c r="J32"/>
      <c r="K32" s="35"/>
      <c r="L32" s="35"/>
      <c r="M32" s="65"/>
      <c r="P32" s="37"/>
    </row>
    <row r="33" spans="1:16" x14ac:dyDescent="0.2">
      <c r="A33" s="235" t="s">
        <v>173</v>
      </c>
      <c r="B33" s="235"/>
      <c r="D33" s="57"/>
      <c r="E33" s="113"/>
      <c r="J33" s="130"/>
      <c r="K33" s="62"/>
      <c r="L33" s="62"/>
      <c r="M33" s="62"/>
      <c r="P33" s="37"/>
    </row>
    <row r="34" spans="1:16" x14ac:dyDescent="0.2">
      <c r="A34" s="29" t="s">
        <v>174</v>
      </c>
      <c r="B34" s="29"/>
      <c r="E34" s="113"/>
      <c r="F34" s="71">
        <f>F29</f>
        <v>683392</v>
      </c>
      <c r="J34" s="131">
        <f>J29</f>
        <v>0</v>
      </c>
      <c r="K34" s="131">
        <f>K29</f>
        <v>0</v>
      </c>
      <c r="L34" s="131">
        <f>L29</f>
        <v>0</v>
      </c>
      <c r="M34" s="35">
        <f>SUM(J34:L34)</f>
        <v>0</v>
      </c>
    </row>
    <row r="35" spans="1:16" x14ac:dyDescent="0.2">
      <c r="A35" s="28" t="s">
        <v>175</v>
      </c>
      <c r="B35" s="28"/>
      <c r="E35" s="113"/>
      <c r="F35" s="71" t="e">
        <f>#REF!</f>
        <v>#REF!</v>
      </c>
      <c r="J35" s="131" t="e">
        <f>#REF!</f>
        <v>#REF!</v>
      </c>
      <c r="K35" s="131" t="e">
        <f>#REF!</f>
        <v>#REF!</v>
      </c>
      <c r="L35" s="131" t="e">
        <f>#REF!</f>
        <v>#REF!</v>
      </c>
      <c r="M35" s="35" t="e">
        <f>SUM(J35:L35)</f>
        <v>#REF!</v>
      </c>
    </row>
    <row r="36" spans="1:16" x14ac:dyDescent="0.2">
      <c r="A36" s="236" t="s">
        <v>176</v>
      </c>
      <c r="B36" s="236"/>
      <c r="E36" s="113"/>
      <c r="F36" s="132" t="e">
        <f>+F35+F34</f>
        <v>#REF!</v>
      </c>
      <c r="G36" s="64">
        <v>7230199</v>
      </c>
      <c r="J36" s="133" t="e">
        <f>+J35+J34</f>
        <v>#REF!</v>
      </c>
      <c r="K36" s="134" t="e">
        <f>+K35+K34</f>
        <v>#REF!</v>
      </c>
      <c r="L36" s="135" t="e">
        <f>+L35+L34</f>
        <v>#REF!</v>
      </c>
      <c r="M36" s="136" t="e">
        <f>+M35+M34</f>
        <v>#REF!</v>
      </c>
    </row>
    <row r="37" spans="1:16" ht="21.75" customHeight="1" x14ac:dyDescent="0.2">
      <c r="A37" s="28"/>
      <c r="E37" s="113"/>
      <c r="F37" s="137" t="s">
        <v>112</v>
      </c>
      <c r="J37" s="138" t="s">
        <v>177</v>
      </c>
      <c r="K37" s="138" t="s">
        <v>178</v>
      </c>
      <c r="L37" s="139"/>
      <c r="M37" s="139"/>
    </row>
    <row r="38" spans="1:16" ht="20.25" customHeight="1" x14ac:dyDescent="0.2">
      <c r="E38" s="113"/>
      <c r="F38" s="137" t="s">
        <v>179</v>
      </c>
      <c r="J38"/>
      <c r="K38" s="35"/>
      <c r="L38" s="35"/>
      <c r="M38" s="65"/>
    </row>
    <row r="39" spans="1:16" x14ac:dyDescent="0.2">
      <c r="E39" s="113"/>
      <c r="J39"/>
      <c r="K39" s="62"/>
      <c r="L39" s="35"/>
      <c r="M39" s="65"/>
    </row>
    <row r="40" spans="1:16" x14ac:dyDescent="0.2">
      <c r="E40" s="113"/>
      <c r="J40"/>
      <c r="K40" s="67"/>
      <c r="L40" s="67"/>
      <c r="M40" s="67"/>
    </row>
    <row r="41" spans="1:16" x14ac:dyDescent="0.2">
      <c r="E41" s="113"/>
      <c r="J41"/>
      <c r="K41" s="140"/>
      <c r="L41" s="140"/>
      <c r="M41" s="65"/>
    </row>
    <row r="42" spans="1:16" x14ac:dyDescent="0.2">
      <c r="E42" s="113"/>
      <c r="J42"/>
      <c r="K42" s="72"/>
      <c r="L42" s="141"/>
      <c r="M42" s="142"/>
    </row>
    <row r="43" spans="1:16" x14ac:dyDescent="0.2">
      <c r="E43" s="113"/>
      <c r="J43"/>
      <c r="K43" s="72"/>
      <c r="L43" s="143"/>
      <c r="M43" s="144"/>
      <c r="N43" s="41"/>
    </row>
    <row r="44" spans="1:16" x14ac:dyDescent="0.2">
      <c r="E44" s="113"/>
      <c r="J44"/>
      <c r="K44" s="140"/>
      <c r="L44" s="145"/>
      <c r="M44" s="142"/>
      <c r="N44" s="41"/>
    </row>
    <row r="45" spans="1:16" x14ac:dyDescent="0.2">
      <c r="E45" s="113"/>
      <c r="J45"/>
      <c r="K45" s="140"/>
      <c r="L45" s="145"/>
      <c r="M45" s="142"/>
      <c r="N45" s="41"/>
    </row>
    <row r="46" spans="1:16" x14ac:dyDescent="0.2">
      <c r="E46" s="113"/>
      <c r="J46"/>
      <c r="K46" s="146"/>
      <c r="L46" s="145"/>
      <c r="M46" s="147"/>
      <c r="N46" s="41"/>
    </row>
    <row r="47" spans="1:16" x14ac:dyDescent="0.2">
      <c r="E47" s="113"/>
      <c r="J47"/>
      <c r="K47" s="146"/>
      <c r="L47" s="140"/>
      <c r="M47" s="77"/>
      <c r="N47" s="41"/>
    </row>
    <row r="48" spans="1:16" x14ac:dyDescent="0.2">
      <c r="A48" s="41"/>
      <c r="B48" s="148"/>
      <c r="C48" s="149"/>
      <c r="D48" s="149"/>
      <c r="E48" s="126"/>
      <c r="F48" s="45"/>
      <c r="G48" s="150"/>
      <c r="J48"/>
      <c r="K48" s="35"/>
      <c r="L48" s="35"/>
      <c r="M48" s="35"/>
    </row>
    <row r="49" spans="1:13" x14ac:dyDescent="0.2">
      <c r="J49"/>
      <c r="K49" s="35"/>
      <c r="L49" s="35"/>
      <c r="M49" s="65"/>
    </row>
    <row r="50" spans="1:13" x14ac:dyDescent="0.2">
      <c r="A50" s="41"/>
      <c r="B50" s="148"/>
      <c r="C50" s="149"/>
      <c r="D50" s="149"/>
      <c r="E50" s="149"/>
      <c r="F50" s="45"/>
      <c r="G50" s="150"/>
      <c r="J50"/>
      <c r="K50" s="35"/>
      <c r="L50" s="35"/>
      <c r="M50" s="35"/>
    </row>
  </sheetData>
  <mergeCells count="14">
    <mergeCell ref="A30:B30"/>
    <mergeCell ref="A32:B32"/>
    <mergeCell ref="A33:B33"/>
    <mergeCell ref="A36:B36"/>
    <mergeCell ref="C1:J5"/>
    <mergeCell ref="A4:B4"/>
    <mergeCell ref="K4:M4"/>
    <mergeCell ref="A5:B5"/>
    <mergeCell ref="K5:M5"/>
    <mergeCell ref="K1:M1"/>
    <mergeCell ref="A2:B2"/>
    <mergeCell ref="K2:M2"/>
    <mergeCell ref="A3:B3"/>
    <mergeCell ref="K3:M3"/>
  </mergeCells>
  <printOptions horizontalCentered="1" headings="1" gridLines="1"/>
  <pageMargins left="0" right="0" top="0.5" bottom="0.25" header="0.25" footer="0.5"/>
  <pageSetup paperSize="5" scale="80" orientation="landscape" cellComments="asDisplayed" horizontalDpi="4294967295" r:id="rId1"/>
  <headerFooter alignWithMargins="0">
    <oddHeader>&amp;C&amp;"Arial,Bold"&amp;12&amp;A&amp;R&amp;"Arial,Bold"Page 5</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D12" sqref="D12"/>
    </sheetView>
  </sheetViews>
  <sheetFormatPr defaultRowHeight="12.75" x14ac:dyDescent="0.2"/>
  <cols>
    <col min="1" max="1" width="11.7109375" style="156" customWidth="1"/>
    <col min="2" max="2" width="20.28515625" style="156" customWidth="1"/>
    <col min="3" max="3" width="20.42578125" style="156" customWidth="1"/>
    <col min="4" max="4" width="18.85546875" style="156" customWidth="1"/>
    <col min="5" max="5" width="17.85546875" style="156" customWidth="1"/>
    <col min="6" max="6" width="18" style="156" customWidth="1"/>
    <col min="7" max="7" width="3.7109375" style="156" customWidth="1"/>
    <col min="8" max="16384" width="9.140625" style="156"/>
  </cols>
  <sheetData>
    <row r="1" spans="1:9" ht="15.75" x14ac:dyDescent="0.25">
      <c r="A1" s="181" t="s">
        <v>183</v>
      </c>
      <c r="B1" s="181"/>
      <c r="C1" s="220"/>
      <c r="D1" s="181"/>
      <c r="E1" s="181"/>
      <c r="F1" s="180"/>
      <c r="G1" s="179"/>
      <c r="H1" s="157"/>
      <c r="I1" s="157"/>
    </row>
    <row r="2" spans="1:9" ht="15" x14ac:dyDescent="0.2">
      <c r="A2" s="178" t="s">
        <v>184</v>
      </c>
      <c r="B2" s="177">
        <f>'[3]Core Cost Incurred'!D2</f>
        <v>42766</v>
      </c>
      <c r="C2" s="176"/>
      <c r="D2" s="176"/>
      <c r="E2" s="176"/>
      <c r="F2" s="176"/>
      <c r="G2" s="157"/>
      <c r="H2" s="157"/>
      <c r="I2" s="157"/>
    </row>
    <row r="3" spans="1:9" x14ac:dyDescent="0.2">
      <c r="A3" s="157"/>
      <c r="B3" s="157"/>
      <c r="C3" s="157"/>
      <c r="D3" s="157"/>
      <c r="E3" s="157"/>
      <c r="F3" s="157"/>
      <c r="G3" s="157"/>
      <c r="H3" s="157"/>
      <c r="I3" s="157"/>
    </row>
    <row r="4" spans="1:9" ht="15" customHeight="1" thickBot="1" x14ac:dyDescent="0.25">
      <c r="A4" s="238"/>
      <c r="B4" s="238"/>
      <c r="C4" s="238"/>
      <c r="D4" s="238"/>
      <c r="E4" s="175"/>
      <c r="F4" s="174"/>
      <c r="G4" s="157"/>
      <c r="H4" s="157"/>
      <c r="I4" s="157"/>
    </row>
    <row r="5" spans="1:9" ht="14.25" x14ac:dyDescent="0.2">
      <c r="A5" s="152"/>
      <c r="B5" s="152"/>
      <c r="C5" s="172" t="s">
        <v>118</v>
      </c>
      <c r="D5" s="172" t="s">
        <v>119</v>
      </c>
      <c r="E5" s="173" t="s">
        <v>16</v>
      </c>
      <c r="F5" s="172" t="s">
        <v>120</v>
      </c>
      <c r="G5" s="157"/>
      <c r="H5" s="157"/>
      <c r="I5" s="157"/>
    </row>
    <row r="6" spans="1:9" ht="14.25" x14ac:dyDescent="0.2">
      <c r="A6" s="171" t="s">
        <v>185</v>
      </c>
      <c r="B6" s="170"/>
      <c r="C6" s="168">
        <v>692010</v>
      </c>
      <c r="D6" s="168">
        <v>691010</v>
      </c>
      <c r="E6" s="169">
        <v>693010</v>
      </c>
      <c r="F6" s="168"/>
      <c r="G6" s="155"/>
      <c r="H6" s="157"/>
      <c r="I6" s="157"/>
    </row>
    <row r="7" spans="1:9" ht="15" hidden="1" customHeight="1" x14ac:dyDescent="0.2">
      <c r="A7" s="165" t="s">
        <v>185</v>
      </c>
      <c r="B7" s="157"/>
      <c r="C7" s="166"/>
      <c r="D7" s="166"/>
      <c r="E7" s="167"/>
      <c r="F7" s="166"/>
      <c r="G7" s="157"/>
      <c r="H7" s="157"/>
      <c r="I7" s="157"/>
    </row>
    <row r="8" spans="1:9" ht="16.5" customHeight="1" x14ac:dyDescent="0.2">
      <c r="A8" s="165" t="s">
        <v>186</v>
      </c>
      <c r="B8" s="157"/>
      <c r="C8" s="183">
        <v>14597431.889999997</v>
      </c>
      <c r="D8" s="183">
        <v>7915330.5899999989</v>
      </c>
      <c r="E8" s="184">
        <v>-1771010.4100000001</v>
      </c>
      <c r="F8" s="183">
        <v>20741752.069999997</v>
      </c>
      <c r="G8" s="157"/>
      <c r="H8" s="157"/>
      <c r="I8" s="157"/>
    </row>
    <row r="9" spans="1:9" ht="16.5" customHeight="1" x14ac:dyDescent="0.2">
      <c r="A9" s="165" t="s">
        <v>187</v>
      </c>
      <c r="B9" s="155"/>
      <c r="C9" s="185">
        <v>19498497.949999999</v>
      </c>
      <c r="D9" s="185">
        <v>3990290.44</v>
      </c>
      <c r="E9" s="186">
        <v>0</v>
      </c>
      <c r="F9" s="187">
        <f>SUM(C9:D9)</f>
        <v>23488788.390000001</v>
      </c>
      <c r="G9" s="157"/>
      <c r="H9" s="157"/>
      <c r="I9" s="157"/>
    </row>
    <row r="10" spans="1:9" ht="16.5" customHeight="1" x14ac:dyDescent="0.2">
      <c r="A10" s="165" t="s">
        <v>188</v>
      </c>
      <c r="B10" s="157"/>
      <c r="C10" s="188">
        <f>C8-C9</f>
        <v>-4901066.0600000024</v>
      </c>
      <c r="D10" s="188">
        <f>D8-D9</f>
        <v>3925040.149999999</v>
      </c>
      <c r="E10" s="188">
        <f>E8-E9</f>
        <v>-1771010.4100000001</v>
      </c>
      <c r="F10" s="188">
        <f>F8-F9</f>
        <v>-2747036.320000004</v>
      </c>
      <c r="G10" s="157"/>
      <c r="H10" s="157"/>
      <c r="I10" s="157"/>
    </row>
    <row r="11" spans="1:9" ht="16.5" customHeight="1" x14ac:dyDescent="0.2">
      <c r="A11" s="165" t="s">
        <v>189</v>
      </c>
      <c r="B11" s="157"/>
      <c r="C11" s="189">
        <v>-111.56</v>
      </c>
      <c r="D11" s="190"/>
      <c r="E11" s="191"/>
      <c r="F11" s="192">
        <v>-111.56</v>
      </c>
      <c r="G11" s="157"/>
      <c r="H11" s="157"/>
      <c r="I11" s="157"/>
    </row>
    <row r="12" spans="1:9" ht="16.5" customHeight="1" x14ac:dyDescent="0.2">
      <c r="A12" s="164" t="s">
        <v>190</v>
      </c>
      <c r="B12" s="154"/>
      <c r="C12" s="188"/>
      <c r="D12" s="188">
        <v>255885.42</v>
      </c>
      <c r="E12" s="193"/>
      <c r="F12" s="194">
        <v>255885.42</v>
      </c>
      <c r="G12" s="157"/>
      <c r="H12" s="157"/>
      <c r="I12" s="157"/>
    </row>
    <row r="13" spans="1:9" ht="16.5" customHeight="1" x14ac:dyDescent="0.25">
      <c r="A13" s="163" t="s">
        <v>191</v>
      </c>
      <c r="B13" s="162"/>
      <c r="C13" s="195">
        <f>+C8-C9+C11</f>
        <v>-4901177.620000002</v>
      </c>
      <c r="D13" s="195">
        <f>+D10+D12</f>
        <v>4180925.5699999989</v>
      </c>
      <c r="E13" s="196">
        <f>+E8-E9</f>
        <v>-1771010.4100000001</v>
      </c>
      <c r="F13" s="195">
        <f>F10+F12+F11</f>
        <v>-2491262.4600000042</v>
      </c>
      <c r="G13" s="157"/>
      <c r="H13" s="157"/>
      <c r="I13" s="157"/>
    </row>
    <row r="14" spans="1:9" ht="14.25" customHeight="1" x14ac:dyDescent="0.2">
      <c r="A14" s="157"/>
      <c r="B14" s="157"/>
      <c r="C14" s="197"/>
      <c r="D14" s="197"/>
      <c r="E14" s="198"/>
      <c r="F14" s="197"/>
      <c r="G14" s="157"/>
      <c r="H14" s="157"/>
      <c r="I14" s="157"/>
    </row>
    <row r="15" spans="1:9" ht="14.25" customHeight="1" x14ac:dyDescent="0.2">
      <c r="A15" s="157"/>
      <c r="B15" s="157"/>
      <c r="C15" s="197" t="s">
        <v>192</v>
      </c>
      <c r="D15" s="197"/>
      <c r="E15" s="198"/>
      <c r="F15" s="197"/>
      <c r="G15" s="157"/>
      <c r="H15" s="157"/>
      <c r="I15" s="157"/>
    </row>
    <row r="16" spans="1:9" ht="14.25" customHeight="1" x14ac:dyDescent="0.2">
      <c r="A16" s="157"/>
      <c r="B16" s="157"/>
      <c r="C16" s="197"/>
      <c r="D16" s="199"/>
      <c r="E16" s="198"/>
      <c r="F16" s="197"/>
      <c r="G16" s="157"/>
      <c r="H16" s="157"/>
      <c r="I16" s="157"/>
    </row>
    <row r="17" spans="1:9" ht="14.25" customHeight="1" x14ac:dyDescent="0.2">
      <c r="A17" s="161" t="s">
        <v>193</v>
      </c>
      <c r="B17" s="161"/>
      <c r="C17" s="200" t="s">
        <v>180</v>
      </c>
      <c r="D17" s="201" t="s">
        <v>180</v>
      </c>
      <c r="E17" s="202"/>
      <c r="F17" s="203"/>
      <c r="G17" s="157"/>
      <c r="H17" s="157"/>
      <c r="I17" s="157"/>
    </row>
    <row r="18" spans="1:9" ht="14.25" customHeight="1" x14ac:dyDescent="0.2">
      <c r="A18" s="155"/>
      <c r="B18" s="155"/>
      <c r="C18" s="204"/>
      <c r="D18" s="204"/>
      <c r="E18" s="205"/>
      <c r="F18" s="197"/>
      <c r="G18" s="157"/>
      <c r="H18" s="157"/>
      <c r="I18" s="157"/>
    </row>
    <row r="19" spans="1:9" ht="14.25" customHeight="1" x14ac:dyDescent="0.2">
      <c r="A19" s="155"/>
      <c r="B19" s="155"/>
      <c r="C19" s="194">
        <f>-C13</f>
        <v>4901177.620000002</v>
      </c>
      <c r="D19" s="194">
        <f>-D10-D12</f>
        <v>-4180925.5699999989</v>
      </c>
      <c r="E19" s="206">
        <f>-E13</f>
        <v>1771010.4100000001</v>
      </c>
      <c r="F19" s="194">
        <f>SUM(C19:E19)</f>
        <v>2491262.4600000032</v>
      </c>
      <c r="G19" s="157"/>
      <c r="H19" s="157"/>
      <c r="I19" s="157"/>
    </row>
    <row r="20" spans="1:9" ht="14.25" customHeight="1" thickBot="1" x14ac:dyDescent="0.25">
      <c r="A20" s="161" t="s">
        <v>194</v>
      </c>
      <c r="B20" s="161"/>
      <c r="C20" s="207" t="s">
        <v>181</v>
      </c>
      <c r="D20" s="208" t="s">
        <v>182</v>
      </c>
      <c r="E20" s="209"/>
      <c r="F20" s="203"/>
      <c r="G20" s="157"/>
      <c r="H20" s="157"/>
      <c r="I20" s="157"/>
    </row>
    <row r="21" spans="1:9" x14ac:dyDescent="0.2">
      <c r="A21" s="155"/>
      <c r="B21" s="155"/>
      <c r="C21" s="155"/>
      <c r="D21" s="153"/>
      <c r="E21" s="153"/>
      <c r="F21" s="153"/>
      <c r="G21" s="157"/>
      <c r="H21" s="157"/>
      <c r="I21" s="157"/>
    </row>
    <row r="22" spans="1:9" x14ac:dyDescent="0.2">
      <c r="A22" s="157"/>
      <c r="B22" s="157"/>
      <c r="C22" s="157"/>
      <c r="D22" s="160"/>
      <c r="E22" s="159"/>
      <c r="F22" s="157"/>
      <c r="G22" s="157"/>
      <c r="H22" s="157"/>
      <c r="I22" s="157"/>
    </row>
    <row r="23" spans="1:9" x14ac:dyDescent="0.2">
      <c r="A23" s="157"/>
      <c r="B23" s="157"/>
      <c r="C23" s="157"/>
      <c r="D23" s="160"/>
      <c r="E23" s="159"/>
      <c r="F23" s="157"/>
      <c r="G23" s="157"/>
      <c r="H23" s="157"/>
      <c r="I23" s="157"/>
    </row>
    <row r="24" spans="1:9" x14ac:dyDescent="0.2">
      <c r="A24" s="157"/>
      <c r="B24" s="157"/>
      <c r="C24" s="157"/>
      <c r="D24" s="160"/>
      <c r="E24" s="159"/>
      <c r="F24" s="157"/>
      <c r="G24" s="157"/>
      <c r="H24" s="157"/>
      <c r="I24" s="157"/>
    </row>
    <row r="25" spans="1:9" x14ac:dyDescent="0.2">
      <c r="A25" s="157"/>
      <c r="B25" s="157"/>
      <c r="C25" s="157"/>
      <c r="D25" s="157"/>
      <c r="E25" s="159"/>
      <c r="F25" s="157"/>
      <c r="G25" s="157"/>
      <c r="H25" s="157"/>
      <c r="I25" s="157"/>
    </row>
    <row r="26" spans="1:9" x14ac:dyDescent="0.2">
      <c r="A26" s="157"/>
      <c r="B26" s="157"/>
      <c r="C26" s="157"/>
      <c r="D26" s="157"/>
      <c r="E26" s="157"/>
      <c r="F26" s="157"/>
      <c r="G26" s="157"/>
      <c r="H26" s="157"/>
      <c r="I26" s="157"/>
    </row>
    <row r="27" spans="1:9" x14ac:dyDescent="0.2">
      <c r="A27" s="157"/>
      <c r="B27" s="157"/>
      <c r="C27" s="157"/>
      <c r="D27" s="157"/>
      <c r="E27" s="157"/>
      <c r="F27" s="157"/>
      <c r="G27" s="157"/>
      <c r="H27" s="157"/>
      <c r="I27" s="157"/>
    </row>
    <row r="28" spans="1:9" x14ac:dyDescent="0.2">
      <c r="A28" s="158"/>
      <c r="B28" s="158"/>
      <c r="C28" s="157"/>
      <c r="D28" s="157"/>
      <c r="E28" s="157"/>
      <c r="F28" s="157"/>
      <c r="G28" s="157"/>
      <c r="H28" s="157"/>
      <c r="I28" s="157"/>
    </row>
  </sheetData>
  <mergeCells count="1">
    <mergeCell ref="A4:D4"/>
  </mergeCells>
  <pageMargins left="0.5" right="0.25" top="0.5" bottom="0.25" header="0.5" footer="0.5"/>
  <pageSetup scale="91"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113"/>
  <sheetViews>
    <sheetView showGridLines="0" tabSelected="1" topLeftCell="A19" zoomScale="60" zoomScaleNormal="60" workbookViewId="0">
      <selection activeCell="H33" sqref="H33"/>
    </sheetView>
  </sheetViews>
  <sheetFormatPr defaultRowHeight="12.75" x14ac:dyDescent="0.2"/>
  <cols>
    <col min="1" max="1" width="21.7109375" style="28" customWidth="1"/>
    <col min="2" max="2" width="26.140625" style="29" customWidth="1"/>
    <col min="3" max="3" width="3.5703125" style="31" bestFit="1" customWidth="1"/>
    <col min="4" max="4" width="4" style="31" bestFit="1" customWidth="1"/>
    <col min="5" max="5" width="13.7109375" style="31" customWidth="1"/>
    <col min="6" max="6" width="19.85546875" style="71" bestFit="1" customWidth="1"/>
    <col min="7" max="7" width="12.140625" style="52" customWidth="1"/>
    <col min="8" max="8" width="11.85546875" style="52" bestFit="1" customWidth="1"/>
    <col min="9" max="9" width="14" style="52" bestFit="1" customWidth="1"/>
    <col min="10" max="10" width="20.42578125" style="52" bestFit="1" customWidth="1"/>
    <col min="11" max="11" width="19.140625" style="52" bestFit="1" customWidth="1"/>
    <col min="12" max="12" width="19" style="52" bestFit="1" customWidth="1"/>
    <col min="13" max="13" width="20.42578125" style="52" bestFit="1" customWidth="1"/>
    <col min="14" max="14" width="1.7109375" customWidth="1"/>
    <col min="15" max="15" width="21.5703125" bestFit="1" customWidth="1"/>
    <col min="16" max="16" width="25.28515625" customWidth="1"/>
    <col min="17" max="17" width="19.28515625" bestFit="1" customWidth="1"/>
    <col min="18" max="18" width="11.42578125" bestFit="1" customWidth="1"/>
    <col min="19" max="19" width="17" bestFit="1" customWidth="1"/>
    <col min="20" max="20" width="14.7109375" customWidth="1"/>
    <col min="22" max="22" width="17" bestFit="1" customWidth="1"/>
    <col min="23" max="23" width="13.85546875" bestFit="1" customWidth="1"/>
    <col min="24" max="24" width="31.7109375" customWidth="1"/>
  </cols>
  <sheetData>
    <row r="1" spans="1:24" ht="18" x14ac:dyDescent="0.2">
      <c r="E1" s="210"/>
      <c r="F1" s="45"/>
      <c r="G1" s="150"/>
      <c r="H1" s="150"/>
    </row>
    <row r="2" spans="1:24" ht="14.25" customHeight="1" x14ac:dyDescent="0.2">
      <c r="A2" s="28" t="s">
        <v>195</v>
      </c>
      <c r="B2" s="2"/>
      <c r="D2" s="239" t="s">
        <v>115</v>
      </c>
      <c r="E2" s="239"/>
      <c r="F2" s="239"/>
      <c r="G2" s="239"/>
      <c r="H2" s="239"/>
      <c r="I2" s="239"/>
      <c r="J2" s="239"/>
      <c r="K2" s="221"/>
      <c r="L2" s="221"/>
      <c r="M2" s="221"/>
      <c r="N2" s="221"/>
      <c r="O2" s="82"/>
    </row>
    <row r="3" spans="1:24" ht="14.25" customHeight="1" x14ac:dyDescent="0.25">
      <c r="A3" s="28" t="s">
        <v>196</v>
      </c>
      <c r="B3" s="2"/>
      <c r="C3" s="82"/>
      <c r="D3" s="239"/>
      <c r="E3" s="239"/>
      <c r="F3" s="239"/>
      <c r="G3" s="239"/>
      <c r="H3" s="239"/>
      <c r="I3" s="239"/>
      <c r="J3" s="239"/>
      <c r="K3" s="228" t="s">
        <v>3</v>
      </c>
      <c r="L3" s="228"/>
      <c r="M3" s="228"/>
      <c r="N3" s="228"/>
    </row>
    <row r="4" spans="1:24" ht="14.25" customHeight="1" x14ac:dyDescent="0.25">
      <c r="A4" s="240" t="s">
        <v>197</v>
      </c>
      <c r="B4" s="240"/>
      <c r="C4" s="82"/>
      <c r="D4" s="151"/>
      <c r="E4" s="241">
        <v>42736</v>
      </c>
      <c r="F4" s="241"/>
      <c r="G4" s="241"/>
      <c r="H4" s="241"/>
      <c r="I4" s="241"/>
      <c r="J4" s="241"/>
      <c r="K4" s="229" t="s">
        <v>5</v>
      </c>
      <c r="L4" s="229"/>
      <c r="M4" s="229"/>
      <c r="N4" s="229"/>
    </row>
    <row r="5" spans="1:24" ht="14.25" customHeight="1" x14ac:dyDescent="0.25">
      <c r="A5" s="242" t="s">
        <v>198</v>
      </c>
      <c r="B5" s="242"/>
      <c r="C5" s="82"/>
      <c r="D5" s="151"/>
      <c r="E5" s="241"/>
      <c r="F5" s="241"/>
      <c r="G5" s="241"/>
      <c r="H5" s="241"/>
      <c r="I5" s="241"/>
      <c r="J5" s="241"/>
      <c r="K5" s="230" t="s">
        <v>6</v>
      </c>
      <c r="L5" s="230"/>
      <c r="M5" s="230"/>
      <c r="N5" s="230"/>
    </row>
    <row r="6" spans="1:24" ht="14.25" customHeight="1" x14ac:dyDescent="0.2">
      <c r="D6" s="182"/>
      <c r="E6" s="182"/>
      <c r="F6" s="182"/>
      <c r="G6" s="182"/>
      <c r="H6" s="182"/>
      <c r="I6" s="151"/>
      <c r="J6" s="151"/>
      <c r="K6" s="221"/>
      <c r="L6" s="221"/>
      <c r="M6" s="221"/>
      <c r="N6" s="221"/>
      <c r="O6" s="82"/>
    </row>
    <row r="7" spans="1:24" ht="14.25" x14ac:dyDescent="0.2">
      <c r="A7" s="5"/>
      <c r="B7" s="6"/>
      <c r="C7" s="7"/>
      <c r="D7" s="7"/>
      <c r="E7" s="7"/>
      <c r="F7" s="83" t="s">
        <v>117</v>
      </c>
      <c r="G7" s="84" t="s">
        <v>118</v>
      </c>
      <c r="H7" s="84" t="s">
        <v>119</v>
      </c>
      <c r="I7" s="84" t="s">
        <v>11</v>
      </c>
      <c r="J7" s="84" t="s">
        <v>118</v>
      </c>
      <c r="K7" s="84" t="s">
        <v>119</v>
      </c>
      <c r="L7" s="84"/>
      <c r="M7" s="84" t="s">
        <v>120</v>
      </c>
      <c r="O7" s="37"/>
      <c r="P7" s="12"/>
    </row>
    <row r="8" spans="1:24" ht="14.25" x14ac:dyDescent="0.2">
      <c r="A8" s="13"/>
      <c r="B8" s="14"/>
      <c r="C8" s="15"/>
      <c r="D8" s="15"/>
      <c r="E8" s="13" t="s">
        <v>13</v>
      </c>
      <c r="F8" s="83" t="s">
        <v>199</v>
      </c>
      <c r="G8" s="84" t="s">
        <v>15</v>
      </c>
      <c r="H8" s="84" t="s">
        <v>15</v>
      </c>
      <c r="I8" s="84" t="s">
        <v>16</v>
      </c>
      <c r="J8" s="84" t="s">
        <v>122</v>
      </c>
      <c r="K8" s="84" t="s">
        <v>122</v>
      </c>
      <c r="L8" s="84" t="s">
        <v>11</v>
      </c>
      <c r="M8" s="84" t="s">
        <v>11</v>
      </c>
      <c r="O8" s="37"/>
      <c r="P8" s="16"/>
      <c r="Q8" s="17"/>
    </row>
    <row r="9" spans="1:24" s="27" customFormat="1" ht="14.25" x14ac:dyDescent="0.2">
      <c r="A9" s="85"/>
      <c r="B9" s="86"/>
      <c r="C9" s="85" t="s">
        <v>19</v>
      </c>
      <c r="D9" s="85" t="s">
        <v>20</v>
      </c>
      <c r="E9" s="85" t="s">
        <v>20</v>
      </c>
      <c r="F9" s="87" t="s">
        <v>123</v>
      </c>
      <c r="G9" s="88" t="s">
        <v>200</v>
      </c>
      <c r="H9" s="88" t="str">
        <f>+G9</f>
        <v>Sep 1 2016</v>
      </c>
      <c r="I9" s="88" t="str">
        <f>H9</f>
        <v>Sep 1 2016</v>
      </c>
      <c r="J9" s="89" t="s">
        <v>125</v>
      </c>
      <c r="K9" s="89" t="s">
        <v>125</v>
      </c>
      <c r="L9" s="89" t="s">
        <v>16</v>
      </c>
      <c r="M9" s="89" t="s">
        <v>125</v>
      </c>
      <c r="N9"/>
      <c r="O9" s="37"/>
      <c r="P9" s="25"/>
      <c r="Q9" s="17" t="s">
        <v>24</v>
      </c>
      <c r="R9" s="17" t="s">
        <v>25</v>
      </c>
      <c r="S9" s="17" t="s">
        <v>26</v>
      </c>
      <c r="T9" s="26" t="s">
        <v>27</v>
      </c>
      <c r="U9" s="17" t="s">
        <v>28</v>
      </c>
      <c r="V9" s="17" t="s">
        <v>29</v>
      </c>
      <c r="W9" s="17" t="s">
        <v>30</v>
      </c>
      <c r="X9" s="17" t="s">
        <v>31</v>
      </c>
    </row>
    <row r="10" spans="1:24" ht="15.75" x14ac:dyDescent="0.25">
      <c r="A10" s="90" t="s">
        <v>32</v>
      </c>
      <c r="B10" s="29" t="s">
        <v>33</v>
      </c>
      <c r="C10" s="30">
        <v>1</v>
      </c>
      <c r="D10" s="31" t="s">
        <v>34</v>
      </c>
      <c r="E10" s="32" t="s">
        <v>35</v>
      </c>
      <c r="F10" s="33">
        <v>108430</v>
      </c>
      <c r="G10" s="211">
        <v>0.30640000000000001</v>
      </c>
      <c r="H10" s="211">
        <v>0.1661</v>
      </c>
      <c r="I10" s="211">
        <v>-3.5369999999999999E-2</v>
      </c>
      <c r="J10" s="40">
        <f>ROUND(G10*F10,2)</f>
        <v>33222.949999999997</v>
      </c>
      <c r="K10" s="40">
        <f>ROUND(F10*H10,2)</f>
        <v>18010.22</v>
      </c>
      <c r="L10" s="40">
        <f>ROUND(F10*I10,2)</f>
        <v>-3835.17</v>
      </c>
      <c r="M10" s="40">
        <f>SUM(J10:L10)</f>
        <v>47398</v>
      </c>
      <c r="O10" s="36" t="s">
        <v>36</v>
      </c>
      <c r="P10" s="37"/>
      <c r="Q10" t="s">
        <v>37</v>
      </c>
      <c r="T10" s="37">
        <v>0</v>
      </c>
      <c r="X10" t="s">
        <v>38</v>
      </c>
    </row>
    <row r="11" spans="1:24" ht="15" x14ac:dyDescent="0.2">
      <c r="A11" s="90" t="s">
        <v>32</v>
      </c>
      <c r="B11" s="29" t="s">
        <v>39</v>
      </c>
      <c r="C11" s="30">
        <v>1</v>
      </c>
      <c r="D11" s="31" t="s">
        <v>40</v>
      </c>
      <c r="E11" s="32" t="s">
        <v>41</v>
      </c>
      <c r="F11" s="38">
        <v>0</v>
      </c>
      <c r="G11" s="211">
        <f>$G$10</f>
        <v>0.30640000000000001</v>
      </c>
      <c r="H11" s="211">
        <f>$H$10</f>
        <v>0.1661</v>
      </c>
      <c r="I11" s="211">
        <f>$I$10</f>
        <v>-3.5369999999999999E-2</v>
      </c>
      <c r="J11" s="40">
        <f>ROUND(G11*F11,2)</f>
        <v>0</v>
      </c>
      <c r="K11" s="40">
        <f>ROUND(F11*H11,2)</f>
        <v>0</v>
      </c>
      <c r="L11" s="40">
        <f>ROUND(F11*I11,2)</f>
        <v>0</v>
      </c>
      <c r="M11" s="40">
        <f>SUM(J11:L11)</f>
        <v>0</v>
      </c>
      <c r="O11" s="36" t="s">
        <v>36</v>
      </c>
      <c r="P11" s="37"/>
      <c r="Q11" t="s">
        <v>37</v>
      </c>
      <c r="T11" s="37">
        <v>0</v>
      </c>
      <c r="X11" t="s">
        <v>42</v>
      </c>
    </row>
    <row r="12" spans="1:24" ht="15.75" x14ac:dyDescent="0.25">
      <c r="A12" s="90" t="s">
        <v>32</v>
      </c>
      <c r="B12" s="29" t="s">
        <v>43</v>
      </c>
      <c r="C12" s="30">
        <v>1</v>
      </c>
      <c r="D12" s="31" t="s">
        <v>44</v>
      </c>
      <c r="E12" s="32" t="s">
        <v>45</v>
      </c>
      <c r="F12" s="33">
        <v>27082102</v>
      </c>
      <c r="G12" s="211">
        <f t="shared" ref="G12:G14" si="0">$G$10</f>
        <v>0.30640000000000001</v>
      </c>
      <c r="H12" s="211">
        <v>0.16864000000000001</v>
      </c>
      <c r="I12" s="211">
        <f>$I$10</f>
        <v>-3.5369999999999999E-2</v>
      </c>
      <c r="J12" s="40">
        <f>ROUND(G12*F12,2)</f>
        <v>8297956.0499999998</v>
      </c>
      <c r="K12" s="40">
        <f>ROUND(F12*H12,2)</f>
        <v>4567125.68</v>
      </c>
      <c r="L12" s="40">
        <f>ROUND(F12*I12,2)</f>
        <v>-957893.95</v>
      </c>
      <c r="M12" s="40">
        <f>SUM(J12:L12)</f>
        <v>11907187.780000001</v>
      </c>
      <c r="O12" s="36" t="s">
        <v>36</v>
      </c>
      <c r="P12" s="37"/>
      <c r="Q12" t="s">
        <v>37</v>
      </c>
      <c r="T12" s="37">
        <v>0</v>
      </c>
      <c r="X12" t="s">
        <v>46</v>
      </c>
    </row>
    <row r="13" spans="1:24" ht="15.75" x14ac:dyDescent="0.25">
      <c r="A13" s="90" t="s">
        <v>47</v>
      </c>
      <c r="B13" s="29" t="s">
        <v>201</v>
      </c>
      <c r="C13" s="30">
        <v>1</v>
      </c>
      <c r="D13" s="31" t="s">
        <v>44</v>
      </c>
      <c r="E13" s="32" t="s">
        <v>45</v>
      </c>
      <c r="F13" s="48">
        <v>-18398778</v>
      </c>
      <c r="G13" s="211">
        <f t="shared" si="0"/>
        <v>0.30640000000000001</v>
      </c>
      <c r="H13" s="211">
        <f>$H$12</f>
        <v>0.16864000000000001</v>
      </c>
      <c r="I13" s="211"/>
      <c r="J13" s="40">
        <f>ROUND(G13*F13,2)</f>
        <v>-5637385.5800000001</v>
      </c>
      <c r="K13" s="40">
        <f>ROUND(F13*H13,2)</f>
        <v>-3102769.92</v>
      </c>
      <c r="L13" s="40"/>
      <c r="M13" s="40">
        <f>SUM(J13:L13)</f>
        <v>-8740155.5</v>
      </c>
      <c r="O13" s="42" t="s">
        <v>49</v>
      </c>
      <c r="P13" s="37"/>
      <c r="Q13" t="s">
        <v>37</v>
      </c>
      <c r="T13" s="37">
        <v>0</v>
      </c>
      <c r="X13" t="s">
        <v>46</v>
      </c>
    </row>
    <row r="14" spans="1:24" ht="15.75" x14ac:dyDescent="0.25">
      <c r="A14" s="90" t="s">
        <v>47</v>
      </c>
      <c r="B14" s="29" t="s">
        <v>202</v>
      </c>
      <c r="C14" s="30">
        <v>1</v>
      </c>
      <c r="D14" s="31" t="s">
        <v>44</v>
      </c>
      <c r="E14" s="32" t="s">
        <v>45</v>
      </c>
      <c r="F14" s="48">
        <v>16471058</v>
      </c>
      <c r="G14" s="211">
        <f t="shared" si="0"/>
        <v>0.30640000000000001</v>
      </c>
      <c r="H14" s="211">
        <f>$H$12</f>
        <v>0.16864000000000001</v>
      </c>
      <c r="I14" s="211"/>
      <c r="J14" s="40">
        <f>ROUND(G14*F14,2)</f>
        <v>5046732.17</v>
      </c>
      <c r="K14" s="40">
        <f>ROUND(F14*H14,2)</f>
        <v>2777679.22</v>
      </c>
      <c r="L14" s="40"/>
      <c r="M14" s="40">
        <f>SUM(J14:L14)</f>
        <v>7824411.3900000006</v>
      </c>
      <c r="O14" s="42" t="s">
        <v>49</v>
      </c>
      <c r="P14" s="37"/>
      <c r="Q14" t="s">
        <v>37</v>
      </c>
      <c r="T14" s="37">
        <v>0</v>
      </c>
      <c r="X14" t="s">
        <v>46</v>
      </c>
    </row>
    <row r="15" spans="1:24" ht="12" customHeight="1" x14ac:dyDescent="0.2">
      <c r="A15" s="90"/>
      <c r="C15" s="30"/>
      <c r="E15" s="32"/>
      <c r="F15" s="38"/>
      <c r="G15" s="211"/>
      <c r="H15" s="211"/>
      <c r="I15" s="211"/>
      <c r="J15" s="40"/>
      <c r="K15" s="40"/>
      <c r="L15" s="40"/>
      <c r="M15" s="40"/>
      <c r="O15" s="36"/>
      <c r="P15" s="37"/>
      <c r="T15" s="37"/>
    </row>
    <row r="16" spans="1:24" ht="15" x14ac:dyDescent="0.2">
      <c r="A16" s="90" t="s">
        <v>51</v>
      </c>
      <c r="B16" s="29" t="s">
        <v>52</v>
      </c>
      <c r="C16" s="30">
        <v>2</v>
      </c>
      <c r="D16" s="31" t="s">
        <v>34</v>
      </c>
      <c r="E16" s="32" t="s">
        <v>35</v>
      </c>
      <c r="F16" s="38">
        <v>0</v>
      </c>
      <c r="G16" s="211">
        <f t="shared" ref="G16:G19" si="1">$G$10</f>
        <v>0.30640000000000001</v>
      </c>
      <c r="H16" s="211">
        <f t="shared" ref="H16:H19" si="2">$H$10</f>
        <v>0.1661</v>
      </c>
      <c r="I16" s="211">
        <f t="shared" ref="I16:I17" si="3">$I$10</f>
        <v>-3.5369999999999999E-2</v>
      </c>
      <c r="J16" s="40">
        <f>ROUND(G16*F16,2)</f>
        <v>0</v>
      </c>
      <c r="K16" s="40">
        <f>ROUND(F16*H16,2)</f>
        <v>0</v>
      </c>
      <c r="L16" s="40">
        <f>ROUND(F16*I16,2)</f>
        <v>0</v>
      </c>
      <c r="M16" s="40">
        <f>SUM(J16:L16)</f>
        <v>0</v>
      </c>
      <c r="O16" s="36" t="s">
        <v>36</v>
      </c>
      <c r="P16" s="37"/>
      <c r="Q16" t="s">
        <v>37</v>
      </c>
      <c r="T16" s="37">
        <v>0</v>
      </c>
      <c r="X16" t="s">
        <v>53</v>
      </c>
    </row>
    <row r="17" spans="1:24" ht="15.75" x14ac:dyDescent="0.25">
      <c r="A17" s="90" t="s">
        <v>51</v>
      </c>
      <c r="B17" s="29" t="s">
        <v>54</v>
      </c>
      <c r="C17" s="30">
        <v>2</v>
      </c>
      <c r="D17" s="31" t="s">
        <v>55</v>
      </c>
      <c r="E17" s="32" t="s">
        <v>56</v>
      </c>
      <c r="F17" s="33">
        <v>18533507</v>
      </c>
      <c r="G17" s="211">
        <f t="shared" si="1"/>
        <v>0.30640000000000001</v>
      </c>
      <c r="H17" s="211">
        <f t="shared" si="2"/>
        <v>0.1661</v>
      </c>
      <c r="I17" s="211">
        <f t="shared" si="3"/>
        <v>-3.5369999999999999E-2</v>
      </c>
      <c r="J17" s="40">
        <f>ROUND(G17*F17,2)</f>
        <v>5678666.54</v>
      </c>
      <c r="K17" s="40">
        <f>ROUND(F17*H17,2)</f>
        <v>3078415.51</v>
      </c>
      <c r="L17" s="40">
        <f>ROUND(F17*I17,2)</f>
        <v>-655530.14</v>
      </c>
      <c r="M17" s="40">
        <f>SUM(J17:L17)</f>
        <v>8101551.9100000011</v>
      </c>
      <c r="O17" s="36" t="s">
        <v>36</v>
      </c>
      <c r="P17" s="37"/>
      <c r="Q17" t="s">
        <v>37</v>
      </c>
      <c r="T17" s="37">
        <v>0</v>
      </c>
      <c r="X17" t="s">
        <v>57</v>
      </c>
    </row>
    <row r="18" spans="1:24" ht="15.75" x14ac:dyDescent="0.25">
      <c r="A18" s="90" t="s">
        <v>58</v>
      </c>
      <c r="B18" s="29" t="s">
        <v>203</v>
      </c>
      <c r="C18" s="30">
        <v>2</v>
      </c>
      <c r="D18" s="31" t="s">
        <v>55</v>
      </c>
      <c r="E18" s="32" t="s">
        <v>56</v>
      </c>
      <c r="F18" s="48">
        <v>-12622239</v>
      </c>
      <c r="G18" s="211">
        <f t="shared" si="1"/>
        <v>0.30640000000000001</v>
      </c>
      <c r="H18" s="211">
        <f t="shared" si="2"/>
        <v>0.1661</v>
      </c>
      <c r="I18" s="211"/>
      <c r="J18" s="40">
        <f>ROUND(G18*F18,2)</f>
        <v>-3867454.03</v>
      </c>
      <c r="K18" s="40">
        <f>ROUND(F18*H18,2)</f>
        <v>-2096553.9</v>
      </c>
      <c r="L18" s="40"/>
      <c r="M18" s="40">
        <f>SUM(J18:L18)</f>
        <v>-5964007.9299999997</v>
      </c>
      <c r="O18" s="42" t="s">
        <v>49</v>
      </c>
      <c r="P18" s="37"/>
      <c r="Q18" t="s">
        <v>37</v>
      </c>
      <c r="T18" s="37">
        <v>0</v>
      </c>
      <c r="X18" t="s">
        <v>57</v>
      </c>
    </row>
    <row r="19" spans="1:24" ht="15.75" x14ac:dyDescent="0.25">
      <c r="A19" s="90" t="s">
        <v>58</v>
      </c>
      <c r="B19" s="29" t="s">
        <v>204</v>
      </c>
      <c r="C19" s="30">
        <v>2</v>
      </c>
      <c r="D19" s="31" t="s">
        <v>55</v>
      </c>
      <c r="E19" s="32" t="s">
        <v>56</v>
      </c>
      <c r="F19" s="48">
        <v>12120732</v>
      </c>
      <c r="G19" s="211">
        <f t="shared" si="1"/>
        <v>0.30640000000000001</v>
      </c>
      <c r="H19" s="211">
        <f t="shared" si="2"/>
        <v>0.1661</v>
      </c>
      <c r="I19" s="211"/>
      <c r="J19" s="40">
        <f>ROUND(G19*F19,2)</f>
        <v>3713792.28</v>
      </c>
      <c r="K19" s="40">
        <f>ROUND(F19*H19,2)</f>
        <v>2013253.59</v>
      </c>
      <c r="L19" s="40"/>
      <c r="M19" s="40">
        <f>SUM(J19:L19)</f>
        <v>5727045.8700000001</v>
      </c>
      <c r="O19" s="42" t="s">
        <v>49</v>
      </c>
      <c r="P19" s="37"/>
      <c r="Q19" t="s">
        <v>37</v>
      </c>
      <c r="T19" s="37">
        <v>0</v>
      </c>
      <c r="X19" t="s">
        <v>57</v>
      </c>
    </row>
    <row r="20" spans="1:24" ht="12" customHeight="1" x14ac:dyDescent="0.2">
      <c r="A20" s="90"/>
      <c r="C20" s="30"/>
      <c r="E20" s="32"/>
      <c r="F20" s="38"/>
      <c r="G20" s="211"/>
      <c r="H20" s="211"/>
      <c r="I20" s="211"/>
      <c r="J20" s="40"/>
      <c r="K20" s="40"/>
      <c r="L20" s="40"/>
      <c r="M20" s="40"/>
      <c r="O20" s="44"/>
      <c r="P20" s="37"/>
      <c r="T20" s="37"/>
    </row>
    <row r="21" spans="1:24" ht="15.75" x14ac:dyDescent="0.25">
      <c r="A21" s="90" t="s">
        <v>51</v>
      </c>
      <c r="B21" s="29" t="s">
        <v>61</v>
      </c>
      <c r="C21" s="30">
        <v>2</v>
      </c>
      <c r="D21" s="31" t="s">
        <v>62</v>
      </c>
      <c r="E21" s="32" t="s">
        <v>63</v>
      </c>
      <c r="F21" s="33">
        <v>1676776</v>
      </c>
      <c r="G21" s="211">
        <f t="shared" ref="G21:G26" si="4">$G$10</f>
        <v>0.30640000000000001</v>
      </c>
      <c r="H21" s="211">
        <v>0.15354999999999999</v>
      </c>
      <c r="I21" s="211">
        <f t="shared" ref="I21:I26" si="5">$I$10</f>
        <v>-3.5369999999999999E-2</v>
      </c>
      <c r="J21" s="40">
        <f t="shared" ref="J21:J26" si="6">ROUND(G21*F21,2)</f>
        <v>513764.17</v>
      </c>
      <c r="K21" s="40">
        <f t="shared" ref="K21:K26" si="7">ROUND(F21*H21,2)</f>
        <v>257468.95</v>
      </c>
      <c r="L21" s="40">
        <f t="shared" ref="L21:L26" si="8">ROUND(F21*I21,2)</f>
        <v>-59307.57</v>
      </c>
      <c r="M21" s="40">
        <f t="shared" ref="M21:M26" si="9">SUM(J21:L21)</f>
        <v>711925.55</v>
      </c>
      <c r="O21" s="36" t="s">
        <v>36</v>
      </c>
      <c r="P21" s="37"/>
      <c r="Q21" t="s">
        <v>37</v>
      </c>
      <c r="T21" s="37">
        <v>0</v>
      </c>
      <c r="X21" t="s">
        <v>64</v>
      </c>
    </row>
    <row r="22" spans="1:24" ht="15.75" x14ac:dyDescent="0.25">
      <c r="A22" s="90" t="s">
        <v>51</v>
      </c>
      <c r="B22" s="29" t="s">
        <v>65</v>
      </c>
      <c r="C22" s="30">
        <v>2</v>
      </c>
      <c r="D22" s="31" t="s">
        <v>66</v>
      </c>
      <c r="E22" s="32" t="s">
        <v>67</v>
      </c>
      <c r="F22" s="33">
        <v>4015</v>
      </c>
      <c r="G22" s="211">
        <f t="shared" si="4"/>
        <v>0.30640000000000001</v>
      </c>
      <c r="H22" s="211">
        <f>$H$10</f>
        <v>0.1661</v>
      </c>
      <c r="I22" s="211">
        <f t="shared" si="5"/>
        <v>-3.5369999999999999E-2</v>
      </c>
      <c r="J22" s="40">
        <f t="shared" si="6"/>
        <v>1230.2</v>
      </c>
      <c r="K22" s="40">
        <f t="shared" si="7"/>
        <v>666.89</v>
      </c>
      <c r="L22" s="40">
        <f t="shared" si="8"/>
        <v>-142.01</v>
      </c>
      <c r="M22" s="40">
        <f t="shared" si="9"/>
        <v>1755.0800000000002</v>
      </c>
      <c r="O22" s="36" t="s">
        <v>36</v>
      </c>
      <c r="P22" s="45"/>
      <c r="Q22" t="s">
        <v>37</v>
      </c>
      <c r="T22" s="37">
        <v>0</v>
      </c>
      <c r="X22" t="s">
        <v>68</v>
      </c>
    </row>
    <row r="23" spans="1:24" ht="15" x14ac:dyDescent="0.2">
      <c r="A23" s="90" t="s">
        <v>51</v>
      </c>
      <c r="B23" s="29" t="s">
        <v>69</v>
      </c>
      <c r="C23" s="30">
        <v>2</v>
      </c>
      <c r="D23" s="31" t="s">
        <v>40</v>
      </c>
      <c r="E23" s="32" t="s">
        <v>41</v>
      </c>
      <c r="F23" s="38">
        <v>0</v>
      </c>
      <c r="G23" s="211">
        <f t="shared" si="4"/>
        <v>0.30640000000000001</v>
      </c>
      <c r="H23" s="211">
        <f>$H$10</f>
        <v>0.1661</v>
      </c>
      <c r="I23" s="211">
        <f t="shared" si="5"/>
        <v>-3.5369999999999999E-2</v>
      </c>
      <c r="J23" s="40">
        <f t="shared" si="6"/>
        <v>0</v>
      </c>
      <c r="K23" s="40">
        <f t="shared" si="7"/>
        <v>0</v>
      </c>
      <c r="L23" s="40">
        <f t="shared" si="8"/>
        <v>0</v>
      </c>
      <c r="M23" s="40">
        <f t="shared" si="9"/>
        <v>0</v>
      </c>
      <c r="O23" s="36" t="s">
        <v>36</v>
      </c>
      <c r="P23" s="45"/>
      <c r="Q23" t="s">
        <v>37</v>
      </c>
      <c r="T23" s="37">
        <v>0</v>
      </c>
      <c r="X23" t="s">
        <v>70</v>
      </c>
    </row>
    <row r="24" spans="1:24" ht="15" x14ac:dyDescent="0.2">
      <c r="A24" s="90" t="s">
        <v>51</v>
      </c>
      <c r="B24" s="29" t="s">
        <v>61</v>
      </c>
      <c r="C24" s="30">
        <v>2</v>
      </c>
      <c r="D24" s="31" t="s">
        <v>62</v>
      </c>
      <c r="E24" s="32" t="s">
        <v>71</v>
      </c>
      <c r="F24" s="38">
        <v>0</v>
      </c>
      <c r="G24" s="211">
        <f t="shared" si="4"/>
        <v>0.30640000000000001</v>
      </c>
      <c r="H24" s="211">
        <f>$H$21</f>
        <v>0.15354999999999999</v>
      </c>
      <c r="I24" s="211">
        <f t="shared" si="5"/>
        <v>-3.5369999999999999E-2</v>
      </c>
      <c r="J24" s="40">
        <f t="shared" si="6"/>
        <v>0</v>
      </c>
      <c r="K24" s="40">
        <f t="shared" si="7"/>
        <v>0</v>
      </c>
      <c r="L24" s="40">
        <f t="shared" si="8"/>
        <v>0</v>
      </c>
      <c r="M24" s="40">
        <f t="shared" si="9"/>
        <v>0</v>
      </c>
      <c r="O24" s="36" t="s">
        <v>36</v>
      </c>
      <c r="P24" s="37"/>
      <c r="Q24" t="s">
        <v>37</v>
      </c>
      <c r="T24" s="37">
        <v>0</v>
      </c>
      <c r="X24" t="s">
        <v>64</v>
      </c>
    </row>
    <row r="25" spans="1:24" ht="15" x14ac:dyDescent="0.2">
      <c r="A25" s="90" t="s">
        <v>58</v>
      </c>
      <c r="B25" s="29" t="s">
        <v>72</v>
      </c>
      <c r="C25" s="30">
        <v>2</v>
      </c>
      <c r="D25" s="31" t="s">
        <v>62</v>
      </c>
      <c r="E25" s="32" t="s">
        <v>71</v>
      </c>
      <c r="F25" s="95"/>
      <c r="G25" s="211">
        <f t="shared" si="4"/>
        <v>0.30640000000000001</v>
      </c>
      <c r="H25" s="211">
        <f>$H$21</f>
        <v>0.15354999999999999</v>
      </c>
      <c r="I25" s="211">
        <f t="shared" si="5"/>
        <v>-3.5369999999999999E-2</v>
      </c>
      <c r="J25" s="40">
        <f t="shared" si="6"/>
        <v>0</v>
      </c>
      <c r="K25" s="40">
        <f t="shared" si="7"/>
        <v>0</v>
      </c>
      <c r="L25" s="40">
        <f t="shared" si="8"/>
        <v>0</v>
      </c>
      <c r="M25" s="40">
        <f t="shared" si="9"/>
        <v>0</v>
      </c>
      <c r="O25" s="44"/>
      <c r="P25" s="46"/>
      <c r="Q25" t="s">
        <v>37</v>
      </c>
      <c r="T25" s="37">
        <v>0</v>
      </c>
      <c r="X25" t="s">
        <v>64</v>
      </c>
    </row>
    <row r="26" spans="1:24" ht="15" x14ac:dyDescent="0.2">
      <c r="A26" s="90" t="s">
        <v>58</v>
      </c>
      <c r="B26" s="29" t="s">
        <v>73</v>
      </c>
      <c r="C26" s="30">
        <v>2</v>
      </c>
      <c r="D26" s="31" t="s">
        <v>62</v>
      </c>
      <c r="E26" s="32" t="s">
        <v>71</v>
      </c>
      <c r="F26" s="95"/>
      <c r="G26" s="211">
        <f t="shared" si="4"/>
        <v>0.30640000000000001</v>
      </c>
      <c r="H26" s="211">
        <f>$H$21</f>
        <v>0.15354999999999999</v>
      </c>
      <c r="I26" s="211">
        <f t="shared" si="5"/>
        <v>-3.5369999999999999E-2</v>
      </c>
      <c r="J26" s="40">
        <f t="shared" si="6"/>
        <v>0</v>
      </c>
      <c r="K26" s="40">
        <f t="shared" si="7"/>
        <v>0</v>
      </c>
      <c r="L26" s="40">
        <f t="shared" si="8"/>
        <v>0</v>
      </c>
      <c r="M26" s="40">
        <f t="shared" si="9"/>
        <v>0</v>
      </c>
      <c r="O26" s="44"/>
      <c r="P26" s="46"/>
      <c r="Q26" t="s">
        <v>37</v>
      </c>
      <c r="T26" s="37">
        <v>0</v>
      </c>
      <c r="X26" t="s">
        <v>64</v>
      </c>
    </row>
    <row r="27" spans="1:24" ht="12" customHeight="1" x14ac:dyDescent="0.2">
      <c r="A27" s="90"/>
      <c r="C27" s="30"/>
      <c r="E27" s="32"/>
      <c r="F27" s="95"/>
      <c r="G27" s="212"/>
      <c r="H27" s="211"/>
      <c r="I27" s="211"/>
      <c r="J27" s="40"/>
      <c r="K27" s="40"/>
      <c r="L27" s="40"/>
      <c r="M27" s="40"/>
      <c r="O27" s="44"/>
      <c r="P27" s="46"/>
      <c r="T27" s="37"/>
    </row>
    <row r="28" spans="1:24" ht="15.75" x14ac:dyDescent="0.25">
      <c r="A28" s="90" t="s">
        <v>74</v>
      </c>
      <c r="B28" s="29" t="s">
        <v>75</v>
      </c>
      <c r="C28" s="30">
        <v>3</v>
      </c>
      <c r="D28" s="31" t="s">
        <v>76</v>
      </c>
      <c r="E28" s="32" t="s">
        <v>77</v>
      </c>
      <c r="F28" s="33">
        <v>1750779</v>
      </c>
      <c r="G28" s="211">
        <f t="shared" ref="G28:G30" si="10">$G$10</f>
        <v>0.30640000000000001</v>
      </c>
      <c r="H28" s="211">
        <f>$H$21</f>
        <v>0.15354999999999999</v>
      </c>
      <c r="I28" s="211">
        <f t="shared" ref="I28:I30" si="11">$I$10</f>
        <v>-3.5369999999999999E-2</v>
      </c>
      <c r="J28" s="40">
        <f>ROUND(G28*F28,2)</f>
        <v>536438.68999999994</v>
      </c>
      <c r="K28" s="40">
        <f>ROUND(F28*H28,2)</f>
        <v>268832.12</v>
      </c>
      <c r="L28" s="40">
        <f>ROUND(F28*I28,2)</f>
        <v>-61925.05</v>
      </c>
      <c r="M28" s="40">
        <f>SUM(J28:L28)</f>
        <v>743345.75999999989</v>
      </c>
      <c r="O28" s="36" t="s">
        <v>36</v>
      </c>
      <c r="P28" s="45"/>
      <c r="Q28" t="s">
        <v>37</v>
      </c>
      <c r="T28" s="37">
        <v>0</v>
      </c>
      <c r="X28" t="s">
        <v>78</v>
      </c>
    </row>
    <row r="29" spans="1:24" ht="15.75" x14ac:dyDescent="0.25">
      <c r="A29" s="90" t="s">
        <v>74</v>
      </c>
      <c r="B29" s="29" t="s">
        <v>79</v>
      </c>
      <c r="C29" s="30">
        <v>3</v>
      </c>
      <c r="D29" s="31" t="s">
        <v>62</v>
      </c>
      <c r="E29" s="32" t="s">
        <v>63</v>
      </c>
      <c r="F29" s="33">
        <v>327177</v>
      </c>
      <c r="G29" s="211">
        <f t="shared" si="10"/>
        <v>0.30640000000000001</v>
      </c>
      <c r="H29" s="211">
        <f>$H$21</f>
        <v>0.15354999999999999</v>
      </c>
      <c r="I29" s="211">
        <f t="shared" si="11"/>
        <v>-3.5369999999999999E-2</v>
      </c>
      <c r="J29" s="40">
        <f>ROUND(G29*F29,2)</f>
        <v>100247.03</v>
      </c>
      <c r="K29" s="40">
        <f>ROUND(F29*H29,2)</f>
        <v>50238.03</v>
      </c>
      <c r="L29" s="40">
        <f>ROUND(F29*I29,2)</f>
        <v>-11572.25</v>
      </c>
      <c r="M29" s="40">
        <f>SUM(J29:L29)</f>
        <v>138912.81</v>
      </c>
      <c r="O29" s="36" t="s">
        <v>36</v>
      </c>
      <c r="P29" s="45"/>
      <c r="Q29" t="s">
        <v>37</v>
      </c>
      <c r="T29" s="37">
        <v>0</v>
      </c>
      <c r="X29" t="s">
        <v>80</v>
      </c>
    </row>
    <row r="30" spans="1:24" ht="15" x14ac:dyDescent="0.2">
      <c r="A30" s="90" t="s">
        <v>74</v>
      </c>
      <c r="B30" s="29" t="s">
        <v>81</v>
      </c>
      <c r="C30" s="30">
        <v>3</v>
      </c>
      <c r="D30" s="31" t="s">
        <v>66</v>
      </c>
      <c r="E30" s="32" t="s">
        <v>67</v>
      </c>
      <c r="F30" s="38">
        <v>0</v>
      </c>
      <c r="G30" s="211">
        <f t="shared" si="10"/>
        <v>0.30640000000000001</v>
      </c>
      <c r="H30" s="211">
        <f>$H$10</f>
        <v>0.1661</v>
      </c>
      <c r="I30" s="211">
        <f t="shared" si="11"/>
        <v>-3.5369999999999999E-2</v>
      </c>
      <c r="J30" s="40">
        <f>ROUND(G30*F30,2)</f>
        <v>0</v>
      </c>
      <c r="K30" s="40">
        <f>ROUND(F30*H30,2)</f>
        <v>0</v>
      </c>
      <c r="L30" s="40">
        <f>ROUND(F30*I30,2)</f>
        <v>0</v>
      </c>
      <c r="M30" s="40">
        <f>SUM(J30:L30)</f>
        <v>0</v>
      </c>
      <c r="O30" s="44"/>
      <c r="P30" s="37"/>
      <c r="Q30" t="s">
        <v>37</v>
      </c>
      <c r="T30" s="37">
        <v>0</v>
      </c>
      <c r="X30" t="s">
        <v>82</v>
      </c>
    </row>
    <row r="31" spans="1:24" ht="12" customHeight="1" x14ac:dyDescent="0.2">
      <c r="A31" s="90"/>
      <c r="C31" s="30"/>
      <c r="E31" s="32"/>
      <c r="F31" s="38"/>
      <c r="G31" s="211"/>
      <c r="H31" s="211"/>
      <c r="I31" s="211"/>
      <c r="J31" s="40"/>
      <c r="K31" s="40"/>
      <c r="L31" s="40"/>
      <c r="M31" s="40"/>
      <c r="O31" s="44"/>
      <c r="P31" s="37"/>
      <c r="T31" s="37"/>
    </row>
    <row r="32" spans="1:24" ht="15.75" x14ac:dyDescent="0.25">
      <c r="A32" s="90" t="s">
        <v>74</v>
      </c>
      <c r="B32" s="29" t="s">
        <v>83</v>
      </c>
      <c r="C32" s="30">
        <v>3</v>
      </c>
      <c r="D32" s="31" t="s">
        <v>76</v>
      </c>
      <c r="E32" s="32" t="s">
        <v>84</v>
      </c>
      <c r="F32" s="33"/>
      <c r="G32" s="211">
        <f t="shared" ref="G32:G34" si="12">$G$10</f>
        <v>0.30640000000000001</v>
      </c>
      <c r="H32" s="211">
        <f>$H$21</f>
        <v>0.15354999999999999</v>
      </c>
      <c r="I32" s="211">
        <f t="shared" ref="I32:I34" si="13">$I$10</f>
        <v>-3.5369999999999999E-2</v>
      </c>
      <c r="J32" s="40">
        <f t="shared" ref="J32:J34" si="14">ROUND(G32*F32,2)</f>
        <v>0</v>
      </c>
      <c r="K32" s="40">
        <f t="shared" ref="K32:K34" si="15">ROUND(F32*H32,2)</f>
        <v>0</v>
      </c>
      <c r="L32" s="40">
        <f t="shared" ref="L32:L34" si="16">ROUND(F32*I32,2)</f>
        <v>0</v>
      </c>
      <c r="M32" s="40">
        <f t="shared" ref="M32:M34" si="17">SUM(J32:L32)</f>
        <v>0</v>
      </c>
      <c r="O32" s="36" t="s">
        <v>36</v>
      </c>
      <c r="P32" s="45"/>
      <c r="Q32" t="s">
        <v>37</v>
      </c>
      <c r="T32" s="37">
        <v>0</v>
      </c>
      <c r="X32" t="s">
        <v>78</v>
      </c>
    </row>
    <row r="33" spans="1:24" ht="15" x14ac:dyDescent="0.2">
      <c r="A33" s="90" t="s">
        <v>85</v>
      </c>
      <c r="B33" s="29" t="s">
        <v>72</v>
      </c>
      <c r="C33" s="30">
        <v>3</v>
      </c>
      <c r="D33" s="31" t="s">
        <v>76</v>
      </c>
      <c r="E33" s="32" t="s">
        <v>84</v>
      </c>
      <c r="F33" s="213"/>
      <c r="G33" s="211">
        <f t="shared" si="12"/>
        <v>0.30640000000000001</v>
      </c>
      <c r="H33" s="211">
        <f>$H$21</f>
        <v>0.15354999999999999</v>
      </c>
      <c r="I33" s="211">
        <f t="shared" si="13"/>
        <v>-3.5369999999999999E-2</v>
      </c>
      <c r="J33" s="40">
        <f t="shared" si="14"/>
        <v>0</v>
      </c>
      <c r="K33" s="40">
        <f t="shared" si="15"/>
        <v>0</v>
      </c>
      <c r="L33" s="40">
        <f t="shared" si="16"/>
        <v>0</v>
      </c>
      <c r="M33" s="40">
        <f t="shared" si="17"/>
        <v>0</v>
      </c>
      <c r="O33" s="44"/>
      <c r="P33" s="46"/>
      <c r="Q33" t="s">
        <v>37</v>
      </c>
      <c r="T33" s="37">
        <v>0</v>
      </c>
      <c r="X33" t="s">
        <v>78</v>
      </c>
    </row>
    <row r="34" spans="1:24" ht="15" x14ac:dyDescent="0.2">
      <c r="A34" s="90" t="s">
        <v>85</v>
      </c>
      <c r="B34" s="29" t="s">
        <v>73</v>
      </c>
      <c r="C34" s="30">
        <v>3</v>
      </c>
      <c r="D34" s="31" t="s">
        <v>76</v>
      </c>
      <c r="E34" s="32" t="s">
        <v>84</v>
      </c>
      <c r="F34" s="213"/>
      <c r="G34" s="211">
        <f t="shared" si="12"/>
        <v>0.30640000000000001</v>
      </c>
      <c r="H34" s="211">
        <f>$H$21</f>
        <v>0.15354999999999999</v>
      </c>
      <c r="I34" s="211">
        <f t="shared" si="13"/>
        <v>-3.5369999999999999E-2</v>
      </c>
      <c r="J34" s="40">
        <f t="shared" si="14"/>
        <v>0</v>
      </c>
      <c r="K34" s="40">
        <f t="shared" si="15"/>
        <v>0</v>
      </c>
      <c r="L34" s="40">
        <f t="shared" si="16"/>
        <v>0</v>
      </c>
      <c r="M34" s="40">
        <f t="shared" si="17"/>
        <v>0</v>
      </c>
      <c r="O34" s="44"/>
      <c r="P34" s="46"/>
      <c r="Q34" t="s">
        <v>37</v>
      </c>
      <c r="T34" s="37">
        <v>0</v>
      </c>
      <c r="X34" t="s">
        <v>78</v>
      </c>
    </row>
    <row r="35" spans="1:24" ht="12" customHeight="1" x14ac:dyDescent="0.2">
      <c r="A35" s="90"/>
      <c r="C35" s="30"/>
      <c r="E35" s="32"/>
      <c r="F35" s="38"/>
      <c r="G35" s="211"/>
      <c r="H35" s="211"/>
      <c r="I35" s="211"/>
      <c r="J35" s="40"/>
      <c r="K35" s="40"/>
      <c r="L35" s="40"/>
      <c r="M35" s="40"/>
      <c r="O35" s="44"/>
      <c r="P35" s="45"/>
      <c r="T35" s="37"/>
    </row>
    <row r="36" spans="1:24" ht="15.75" x14ac:dyDescent="0.25">
      <c r="A36" s="90" t="s">
        <v>86</v>
      </c>
      <c r="B36" s="29" t="s">
        <v>87</v>
      </c>
      <c r="C36" s="30" t="s">
        <v>88</v>
      </c>
      <c r="D36" s="31" t="s">
        <v>89</v>
      </c>
      <c r="E36" s="32" t="s">
        <v>90</v>
      </c>
      <c r="F36" s="33">
        <v>302</v>
      </c>
      <c r="G36" s="211">
        <f t="shared" ref="G36:G38" si="18">$G$10</f>
        <v>0.30640000000000001</v>
      </c>
      <c r="H36" s="211">
        <v>0.14105000000000001</v>
      </c>
      <c r="I36" s="211">
        <f t="shared" ref="I36:I38" si="19">$I$10</f>
        <v>-3.5369999999999999E-2</v>
      </c>
      <c r="J36" s="40">
        <f>ROUND(G36*F36,2)</f>
        <v>92.53</v>
      </c>
      <c r="K36" s="40">
        <f>ROUND(F36*H36,2)</f>
        <v>42.6</v>
      </c>
      <c r="L36" s="40">
        <f>ROUND(F36*I36,2)</f>
        <v>-10.68</v>
      </c>
      <c r="M36" s="40">
        <f>SUM(J36:L36)</f>
        <v>124.44999999999999</v>
      </c>
      <c r="O36" s="44"/>
      <c r="P36" s="37"/>
      <c r="Q36" t="s">
        <v>37</v>
      </c>
      <c r="T36" s="37">
        <v>0</v>
      </c>
      <c r="X36" t="s">
        <v>91</v>
      </c>
    </row>
    <row r="37" spans="1:24" ht="15.75" x14ac:dyDescent="0.25">
      <c r="A37" s="90" t="s">
        <v>92</v>
      </c>
      <c r="B37" s="29" t="s">
        <v>72</v>
      </c>
      <c r="C37" s="30">
        <v>4</v>
      </c>
      <c r="D37" s="31" t="s">
        <v>89</v>
      </c>
      <c r="E37" s="32" t="s">
        <v>90</v>
      </c>
      <c r="F37" s="214">
        <v>-302</v>
      </c>
      <c r="G37" s="211">
        <f t="shared" si="18"/>
        <v>0.30640000000000001</v>
      </c>
      <c r="H37" s="211">
        <f>$H$36</f>
        <v>0.14105000000000001</v>
      </c>
      <c r="I37" s="211">
        <f t="shared" si="19"/>
        <v>-3.5369999999999999E-2</v>
      </c>
      <c r="J37" s="40">
        <f>ROUND(G37*F37,2)</f>
        <v>-92.53</v>
      </c>
      <c r="K37" s="40">
        <f>ROUND(F37*H37,2)</f>
        <v>-42.6</v>
      </c>
      <c r="L37" s="40">
        <f>ROUND(F37*I37,2)</f>
        <v>10.68</v>
      </c>
      <c r="M37" s="40">
        <f>SUM(J37:L37)</f>
        <v>-124.44999999999999</v>
      </c>
      <c r="O37" s="44"/>
      <c r="P37" s="46"/>
      <c r="Q37" t="s">
        <v>37</v>
      </c>
      <c r="T37" s="37">
        <v>0</v>
      </c>
      <c r="X37" t="s">
        <v>93</v>
      </c>
    </row>
    <row r="38" spans="1:24" ht="15.75" x14ac:dyDescent="0.25">
      <c r="A38" s="90" t="s">
        <v>92</v>
      </c>
      <c r="B38" s="29" t="s">
        <v>73</v>
      </c>
      <c r="C38" s="30">
        <v>4</v>
      </c>
      <c r="D38" s="31" t="s">
        <v>89</v>
      </c>
      <c r="E38" s="32" t="s">
        <v>90</v>
      </c>
      <c r="F38" s="214">
        <v>306</v>
      </c>
      <c r="G38" s="211">
        <f t="shared" si="18"/>
        <v>0.30640000000000001</v>
      </c>
      <c r="H38" s="211">
        <f>$H$36</f>
        <v>0.14105000000000001</v>
      </c>
      <c r="I38" s="211">
        <f t="shared" si="19"/>
        <v>-3.5369999999999999E-2</v>
      </c>
      <c r="J38" s="40">
        <f>ROUND(G38*F38,2)</f>
        <v>93.76</v>
      </c>
      <c r="K38" s="40">
        <f>ROUND(F38*H38,2)</f>
        <v>43.16</v>
      </c>
      <c r="L38" s="40">
        <f>ROUND(F38*I38,2)</f>
        <v>-10.82</v>
      </c>
      <c r="M38" s="40">
        <f>SUM(J38:L38)</f>
        <v>126.10000000000002</v>
      </c>
      <c r="O38" s="44"/>
      <c r="P38" s="46"/>
      <c r="Q38" t="s">
        <v>37</v>
      </c>
      <c r="T38" s="37">
        <v>0</v>
      </c>
      <c r="X38" t="s">
        <v>93</v>
      </c>
    </row>
    <row r="39" spans="1:24" ht="12" customHeight="1" x14ac:dyDescent="0.2">
      <c r="A39" s="90"/>
      <c r="C39" s="30"/>
      <c r="E39" s="32"/>
      <c r="F39" s="38"/>
      <c r="G39" s="211"/>
      <c r="H39" s="211"/>
      <c r="I39" s="211"/>
      <c r="J39" s="150"/>
      <c r="K39" s="150"/>
      <c r="L39" s="40"/>
      <c r="M39" s="150"/>
      <c r="O39" s="44"/>
      <c r="P39" s="37"/>
      <c r="T39" s="37"/>
    </row>
    <row r="40" spans="1:24" ht="15.75" x14ac:dyDescent="0.25">
      <c r="A40" s="90" t="s">
        <v>94</v>
      </c>
      <c r="B40" s="29" t="s">
        <v>95</v>
      </c>
      <c r="C40" s="30" t="s">
        <v>96</v>
      </c>
      <c r="D40" s="31" t="s">
        <v>89</v>
      </c>
      <c r="E40" s="32" t="s">
        <v>90</v>
      </c>
      <c r="F40" s="33">
        <v>532704</v>
      </c>
      <c r="G40" s="211">
        <f t="shared" ref="G40:G45" si="20">$G$10</f>
        <v>0.30640000000000001</v>
      </c>
      <c r="H40" s="211">
        <f t="shared" ref="H40:H45" si="21">$H$36</f>
        <v>0.14105000000000001</v>
      </c>
      <c r="I40" s="211">
        <f t="shared" ref="I40:I45" si="22">$I$10</f>
        <v>-3.5369999999999999E-2</v>
      </c>
      <c r="J40" s="40">
        <f t="shared" ref="J40:J45" si="23">ROUND(G40*F40,2)</f>
        <v>163220.51</v>
      </c>
      <c r="K40" s="40">
        <f t="shared" ref="K40:K45" si="24">ROUND(F40*H40,2)</f>
        <v>75137.899999999994</v>
      </c>
      <c r="L40" s="40">
        <f t="shared" ref="L40:L45" si="25">ROUND(F40*I40,2)</f>
        <v>-18841.740000000002</v>
      </c>
      <c r="M40" s="40">
        <f t="shared" ref="M40:M45" si="26">SUM(J40:L40)</f>
        <v>219516.67</v>
      </c>
      <c r="O40" s="44"/>
      <c r="P40" s="37"/>
      <c r="Q40" t="s">
        <v>37</v>
      </c>
      <c r="T40" s="37">
        <v>0</v>
      </c>
      <c r="X40" t="s">
        <v>93</v>
      </c>
    </row>
    <row r="41" spans="1:24" ht="15.75" x14ac:dyDescent="0.25">
      <c r="A41" s="90" t="s">
        <v>94</v>
      </c>
      <c r="B41" s="29" t="s">
        <v>72</v>
      </c>
      <c r="C41" s="30">
        <v>5</v>
      </c>
      <c r="D41" s="31" t="s">
        <v>89</v>
      </c>
      <c r="E41" s="32" t="s">
        <v>90</v>
      </c>
      <c r="F41" s="214">
        <v>-532704</v>
      </c>
      <c r="G41" s="211">
        <f t="shared" si="20"/>
        <v>0.30640000000000001</v>
      </c>
      <c r="H41" s="211">
        <f t="shared" si="21"/>
        <v>0.14105000000000001</v>
      </c>
      <c r="I41" s="211">
        <f t="shared" si="22"/>
        <v>-3.5369999999999999E-2</v>
      </c>
      <c r="J41" s="40">
        <f t="shared" si="23"/>
        <v>-163220.51</v>
      </c>
      <c r="K41" s="40">
        <f t="shared" si="24"/>
        <v>-75137.899999999994</v>
      </c>
      <c r="L41" s="40">
        <f t="shared" si="25"/>
        <v>18841.740000000002</v>
      </c>
      <c r="M41" s="40">
        <f t="shared" si="26"/>
        <v>-219516.67</v>
      </c>
      <c r="O41" s="44"/>
      <c r="P41" s="46"/>
      <c r="Q41" t="s">
        <v>37</v>
      </c>
      <c r="T41" s="37">
        <v>0</v>
      </c>
      <c r="X41" t="s">
        <v>91</v>
      </c>
    </row>
    <row r="42" spans="1:24" ht="15.75" x14ac:dyDescent="0.25">
      <c r="A42" s="90" t="s">
        <v>94</v>
      </c>
      <c r="B42" s="29" t="s">
        <v>97</v>
      </c>
      <c r="C42" s="30">
        <v>5</v>
      </c>
      <c r="D42" s="31" t="s">
        <v>89</v>
      </c>
      <c r="E42" s="32" t="s">
        <v>90</v>
      </c>
      <c r="F42" s="214">
        <v>561548</v>
      </c>
      <c r="G42" s="211">
        <f t="shared" si="20"/>
        <v>0.30640000000000001</v>
      </c>
      <c r="H42" s="211">
        <f t="shared" si="21"/>
        <v>0.14105000000000001</v>
      </c>
      <c r="I42" s="211">
        <f t="shared" si="22"/>
        <v>-3.5369999999999999E-2</v>
      </c>
      <c r="J42" s="40">
        <f t="shared" si="23"/>
        <v>172058.31</v>
      </c>
      <c r="K42" s="40">
        <f t="shared" si="24"/>
        <v>79206.350000000006</v>
      </c>
      <c r="L42" s="40">
        <f t="shared" si="25"/>
        <v>-19861.95</v>
      </c>
      <c r="M42" s="40">
        <f t="shared" si="26"/>
        <v>231402.71</v>
      </c>
      <c r="O42" s="44"/>
      <c r="P42" s="46"/>
      <c r="Q42" t="s">
        <v>37</v>
      </c>
      <c r="T42" s="37">
        <v>0</v>
      </c>
      <c r="X42" t="s">
        <v>91</v>
      </c>
    </row>
    <row r="43" spans="1:24" ht="15.75" x14ac:dyDescent="0.25">
      <c r="A43" s="90" t="s">
        <v>98</v>
      </c>
      <c r="B43" s="29" t="s">
        <v>99</v>
      </c>
      <c r="C43" s="30">
        <v>5</v>
      </c>
      <c r="D43" s="31" t="s">
        <v>100</v>
      </c>
      <c r="E43" s="32" t="s">
        <v>101</v>
      </c>
      <c r="F43" s="33">
        <v>24153</v>
      </c>
      <c r="G43" s="211">
        <f t="shared" si="20"/>
        <v>0.30640000000000001</v>
      </c>
      <c r="H43" s="211">
        <f t="shared" si="21"/>
        <v>0.14105000000000001</v>
      </c>
      <c r="I43" s="211">
        <f t="shared" si="22"/>
        <v>-3.5369999999999999E-2</v>
      </c>
      <c r="J43" s="40">
        <f t="shared" si="23"/>
        <v>7400.48</v>
      </c>
      <c r="K43" s="40">
        <f t="shared" si="24"/>
        <v>3406.78</v>
      </c>
      <c r="L43" s="40">
        <f t="shared" si="25"/>
        <v>-854.29</v>
      </c>
      <c r="M43" s="40">
        <f t="shared" si="26"/>
        <v>9952.9700000000012</v>
      </c>
      <c r="O43" s="44"/>
      <c r="P43" s="37"/>
      <c r="Q43" t="s">
        <v>37</v>
      </c>
      <c r="T43" s="37">
        <v>0</v>
      </c>
      <c r="X43" t="s">
        <v>102</v>
      </c>
    </row>
    <row r="44" spans="1:24" ht="15.75" x14ac:dyDescent="0.25">
      <c r="A44" s="90" t="s">
        <v>94</v>
      </c>
      <c r="B44" s="29" t="s">
        <v>72</v>
      </c>
      <c r="C44" s="30">
        <v>5</v>
      </c>
      <c r="D44" s="31" t="s">
        <v>100</v>
      </c>
      <c r="E44" s="32" t="s">
        <v>101</v>
      </c>
      <c r="F44" s="214">
        <v>-24153</v>
      </c>
      <c r="G44" s="211">
        <f t="shared" si="20"/>
        <v>0.30640000000000001</v>
      </c>
      <c r="H44" s="211">
        <f t="shared" si="21"/>
        <v>0.14105000000000001</v>
      </c>
      <c r="I44" s="211">
        <f t="shared" si="22"/>
        <v>-3.5369999999999999E-2</v>
      </c>
      <c r="J44" s="40">
        <f>ROUND(G44*F44,2)</f>
        <v>-7400.48</v>
      </c>
      <c r="K44" s="40">
        <f t="shared" si="24"/>
        <v>-3406.78</v>
      </c>
      <c r="L44" s="40">
        <f t="shared" si="25"/>
        <v>854.29</v>
      </c>
      <c r="M44" s="40">
        <f t="shared" si="26"/>
        <v>-9952.9700000000012</v>
      </c>
      <c r="O44" s="44"/>
      <c r="P44" s="46"/>
      <c r="Q44" t="s">
        <v>37</v>
      </c>
      <c r="T44" s="37">
        <v>0</v>
      </c>
      <c r="X44" t="s">
        <v>91</v>
      </c>
    </row>
    <row r="45" spans="1:24" ht="15.75" x14ac:dyDescent="0.25">
      <c r="A45" s="90" t="s">
        <v>94</v>
      </c>
      <c r="B45" s="29" t="s">
        <v>97</v>
      </c>
      <c r="C45" s="30">
        <v>5</v>
      </c>
      <c r="D45" s="31" t="s">
        <v>100</v>
      </c>
      <c r="E45" s="32" t="s">
        <v>101</v>
      </c>
      <c r="F45" s="214">
        <v>26336</v>
      </c>
      <c r="G45" s="211">
        <f t="shared" si="20"/>
        <v>0.30640000000000001</v>
      </c>
      <c r="H45" s="211">
        <f t="shared" si="21"/>
        <v>0.14105000000000001</v>
      </c>
      <c r="I45" s="211">
        <f t="shared" si="22"/>
        <v>-3.5369999999999999E-2</v>
      </c>
      <c r="J45" s="40">
        <f t="shared" si="23"/>
        <v>8069.35</v>
      </c>
      <c r="K45" s="40">
        <f t="shared" si="24"/>
        <v>3714.69</v>
      </c>
      <c r="L45" s="40">
        <f t="shared" si="25"/>
        <v>-931.5</v>
      </c>
      <c r="M45" s="40">
        <f t="shared" si="26"/>
        <v>10852.54</v>
      </c>
      <c r="O45" s="44"/>
      <c r="P45" s="46"/>
      <c r="Q45" t="s">
        <v>37</v>
      </c>
      <c r="T45" s="37">
        <v>0</v>
      </c>
      <c r="X45" t="s">
        <v>91</v>
      </c>
    </row>
    <row r="46" spans="1:24" ht="12" customHeight="1" x14ac:dyDescent="0.2">
      <c r="A46" s="90"/>
      <c r="C46" s="30"/>
      <c r="E46" s="32"/>
      <c r="F46" s="53"/>
      <c r="G46" s="211"/>
      <c r="H46" s="211"/>
      <c r="I46" s="211"/>
      <c r="J46" s="40"/>
      <c r="K46" s="40"/>
      <c r="L46" s="40"/>
      <c r="M46" s="40"/>
      <c r="O46" s="44"/>
      <c r="P46" s="46"/>
      <c r="T46" s="37"/>
    </row>
    <row r="47" spans="1:24" ht="14.25" x14ac:dyDescent="0.2">
      <c r="A47" s="90" t="s">
        <v>98</v>
      </c>
      <c r="B47" s="29" t="s">
        <v>103</v>
      </c>
      <c r="C47" s="30">
        <v>6</v>
      </c>
      <c r="D47" s="31" t="s">
        <v>89</v>
      </c>
      <c r="E47" s="32"/>
      <c r="F47" s="54">
        <f>'[2]Core Billed Therms '!$J$88</f>
        <v>0</v>
      </c>
      <c r="G47" s="211">
        <f>$G$10</f>
        <v>0.30640000000000001</v>
      </c>
      <c r="H47" s="211">
        <f>$H$36</f>
        <v>0.14105000000000001</v>
      </c>
      <c r="I47" s="211">
        <f>$I$10</f>
        <v>-3.5369999999999999E-2</v>
      </c>
      <c r="J47" s="40">
        <f>ROUND(G47*F47,2)</f>
        <v>0</v>
      </c>
      <c r="K47" s="40">
        <f>ROUND(F47*H47,2)</f>
        <v>0</v>
      </c>
      <c r="L47" s="40">
        <f>ROUND(F47*I47,2)</f>
        <v>0</v>
      </c>
      <c r="M47" s="40">
        <f>SUM(J47:L47)</f>
        <v>0</v>
      </c>
      <c r="O47" s="44"/>
      <c r="P47" s="37"/>
      <c r="Q47" t="s">
        <v>37</v>
      </c>
      <c r="T47" s="37">
        <v>0</v>
      </c>
      <c r="X47" t="s">
        <v>104</v>
      </c>
    </row>
    <row r="48" spans="1:24" ht="12" customHeight="1" x14ac:dyDescent="0.2">
      <c r="A48" s="90"/>
      <c r="C48" s="30"/>
      <c r="F48" s="54"/>
      <c r="G48" s="150"/>
      <c r="H48" s="150"/>
      <c r="I48" s="215"/>
      <c r="J48" s="40"/>
      <c r="K48" s="40"/>
      <c r="L48" s="40"/>
      <c r="M48" s="40"/>
      <c r="P48" s="37"/>
      <c r="T48" s="37"/>
    </row>
    <row r="49" spans="1:24" ht="15" x14ac:dyDescent="0.25">
      <c r="A49" s="98" t="s">
        <v>105</v>
      </c>
      <c r="C49" s="56"/>
      <c r="D49" s="57"/>
      <c r="E49" s="31" t="s">
        <v>205</v>
      </c>
      <c r="F49" s="216">
        <f>SUM(F10:F48)</f>
        <v>47641749</v>
      </c>
      <c r="G49" s="216" t="s">
        <v>107</v>
      </c>
      <c r="H49" s="150"/>
      <c r="I49" s="150"/>
      <c r="J49" s="217">
        <f>SUM(J10:J48)</f>
        <v>14597431.889999997</v>
      </c>
      <c r="K49" s="217">
        <f>SUM(K10:K48)</f>
        <v>7915330.5899999989</v>
      </c>
      <c r="L49" s="218">
        <f>SUM(L10:L48)</f>
        <v>-1771010.4100000001</v>
      </c>
      <c r="M49" s="218">
        <f>SUM(M10:M48)</f>
        <v>20741752.070000004</v>
      </c>
      <c r="O49" s="62"/>
      <c r="P49" s="37"/>
      <c r="T49" s="37"/>
    </row>
    <row r="50" spans="1:24" ht="15" x14ac:dyDescent="0.25">
      <c r="B50" s="28"/>
      <c r="C50" s="56"/>
      <c r="F50" s="216"/>
      <c r="G50" s="150"/>
      <c r="H50" s="150"/>
      <c r="I50" s="150"/>
      <c r="J50" s="218" t="s">
        <v>109</v>
      </c>
      <c r="K50" s="218" t="s">
        <v>109</v>
      </c>
      <c r="L50" s="218"/>
      <c r="M50" s="218"/>
      <c r="O50" s="62">
        <f>-M49</f>
        <v>-20741752.070000004</v>
      </c>
      <c r="P50" s="28" t="s">
        <v>110</v>
      </c>
      <c r="Q50" t="s">
        <v>37</v>
      </c>
      <c r="T50" s="37">
        <v>0</v>
      </c>
      <c r="X50" t="s">
        <v>111</v>
      </c>
    </row>
    <row r="51" spans="1:24" ht="15" x14ac:dyDescent="0.25">
      <c r="E51" s="31" t="s">
        <v>120</v>
      </c>
      <c r="F51" s="216">
        <f>+F49+F50</f>
        <v>47641749</v>
      </c>
      <c r="G51" s="219"/>
      <c r="H51" s="150"/>
      <c r="I51" s="150"/>
      <c r="J51" s="218">
        <f>SUM(J49:J50)</f>
        <v>14597431.889999997</v>
      </c>
      <c r="K51" s="218">
        <f>SUM(K49:K50)</f>
        <v>7915330.5899999989</v>
      </c>
      <c r="L51" s="218">
        <f>SUM(L49:L50)</f>
        <v>-1771010.4100000001</v>
      </c>
      <c r="M51" s="218">
        <f>SUM(M49:M50)</f>
        <v>20741752.070000004</v>
      </c>
      <c r="N51" s="35"/>
      <c r="O51" s="65"/>
      <c r="R51" s="37"/>
    </row>
    <row r="52" spans="1:24" ht="21.75" customHeight="1" x14ac:dyDescent="0.25">
      <c r="F52" s="66" t="s">
        <v>112</v>
      </c>
      <c r="J52" s="62"/>
      <c r="K52" s="67"/>
      <c r="L52" s="62"/>
      <c r="M52" s="62"/>
    </row>
    <row r="53" spans="1:24" ht="21.75" customHeight="1" x14ac:dyDescent="0.2">
      <c r="F53" s="68" t="s">
        <v>113</v>
      </c>
      <c r="G53" s="69"/>
      <c r="K53" s="70"/>
      <c r="L53" s="35"/>
      <c r="M53" s="35"/>
    </row>
    <row r="54" spans="1:24" x14ac:dyDescent="0.2">
      <c r="G54" s="69"/>
      <c r="K54" s="72"/>
      <c r="M54" s="67"/>
    </row>
    <row r="55" spans="1:24" x14ac:dyDescent="0.2">
      <c r="E55" s="31" t="s">
        <v>114</v>
      </c>
      <c r="K55" s="73"/>
      <c r="M55" s="74"/>
    </row>
    <row r="56" spans="1:24" x14ac:dyDescent="0.2">
      <c r="K56" s="73"/>
      <c r="L56" s="75"/>
    </row>
    <row r="57" spans="1:24" x14ac:dyDescent="0.2">
      <c r="K57" s="73"/>
      <c r="L57" s="75"/>
      <c r="M57" s="76"/>
    </row>
    <row r="58" spans="1:24" x14ac:dyDescent="0.2">
      <c r="K58" s="73"/>
      <c r="L58" s="75"/>
      <c r="M58" s="77"/>
    </row>
    <row r="59" spans="1:24" x14ac:dyDescent="0.2">
      <c r="K59" s="73"/>
      <c r="L59" s="75"/>
      <c r="M59" s="77"/>
    </row>
    <row r="60" spans="1:24" x14ac:dyDescent="0.2">
      <c r="K60" s="73"/>
      <c r="L60" s="77"/>
      <c r="M60" s="75"/>
    </row>
    <row r="61" spans="1:24" x14ac:dyDescent="0.2">
      <c r="K61" s="78"/>
      <c r="M61" s="79"/>
    </row>
    <row r="62" spans="1:24" x14ac:dyDescent="0.2">
      <c r="K62" s="72"/>
      <c r="M62" s="80"/>
    </row>
    <row r="74" spans="6:6" x14ac:dyDescent="0.2">
      <c r="F74" s="71" t="e">
        <f>+F51+#REF!</f>
        <v>#REF!</v>
      </c>
    </row>
    <row r="109" spans="1:15" x14ac:dyDescent="0.2">
      <c r="A109" s="81"/>
      <c r="C109" s="56"/>
    </row>
    <row r="110" spans="1:15" x14ac:dyDescent="0.2">
      <c r="A110" s="81"/>
      <c r="C110" s="56"/>
      <c r="O110" s="72"/>
    </row>
    <row r="111" spans="1:15" x14ac:dyDescent="0.2">
      <c r="O111" s="72"/>
    </row>
    <row r="112" spans="1:15" x14ac:dyDescent="0.2">
      <c r="C112" s="56"/>
    </row>
    <row r="113" spans="3:3" x14ac:dyDescent="0.2">
      <c r="C113" s="56"/>
    </row>
  </sheetData>
  <mergeCells count="9">
    <mergeCell ref="K6:N6"/>
    <mergeCell ref="D2:J3"/>
    <mergeCell ref="K2:N2"/>
    <mergeCell ref="K3:N3"/>
    <mergeCell ref="A4:B4"/>
    <mergeCell ref="E4:J5"/>
    <mergeCell ref="K4:N4"/>
    <mergeCell ref="A5:B5"/>
    <mergeCell ref="K5:N5"/>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075515897A33A46BC98C1C3E010F8FD" ma:contentTypeVersion="92" ma:contentTypeDescription="" ma:contentTypeScope="" ma:versionID="3d6c9f35f876dbb9960f0f39297692a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2017-03-01T08:00:00+00:00</OpenedDate>
    <Date1 xmlns="dc463f71-b30c-4ab2-9473-d307f9d35888">2017-03-03T08:00:00+00:00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170128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3A17069C-83BF-47B0-9A3B-A198114B3508}"/>
</file>

<file path=customXml/itemProps2.xml><?xml version="1.0" encoding="utf-8"?>
<ds:datastoreItem xmlns:ds="http://schemas.openxmlformats.org/officeDocument/2006/customXml" ds:itemID="{CF4B3CEA-D9D2-4A70-A2F6-CBA9F2C9C0A3}"/>
</file>

<file path=customXml/itemProps3.xml><?xml version="1.0" encoding="utf-8"?>
<ds:datastoreItem xmlns:ds="http://schemas.openxmlformats.org/officeDocument/2006/customXml" ds:itemID="{7D2ACFF7-30C1-44C5-A5BA-997636BC1CE6}"/>
</file>

<file path=customXml/itemProps4.xml><?xml version="1.0" encoding="utf-8"?>
<ds:datastoreItem xmlns:ds="http://schemas.openxmlformats.org/officeDocument/2006/customXml" ds:itemID="{0BD0A936-46D8-4643-A3D6-6A0A45FE7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WA 11-2013 Rates</vt:lpstr>
      <vt:lpstr>WA 11-2014 Rates</vt:lpstr>
      <vt:lpstr>OR 11-2013 Rates</vt:lpstr>
      <vt:lpstr>WA DEFERRALS</vt:lpstr>
      <vt:lpstr>WA Rates</vt:lpstr>
      <vt:lpstr>'OR 11-2013 Rates'!Print_Area</vt:lpstr>
      <vt:lpstr>'WA 11-2013 Rates'!Print_Area</vt:lpstr>
      <vt:lpstr>'WA 11-2014 Rates'!Print_Area</vt:lpstr>
      <vt:lpstr>'WA DEFERRALS'!Print_Area</vt:lpstr>
      <vt:lpstr>'WA Rates'!Print_Area</vt:lpstr>
      <vt:lpstr>'OR 11-2013 Rates'!Print_Titles</vt:lpstr>
      <vt:lpstr>'WA 11-2013 Rates'!Print_Titles</vt:lpstr>
      <vt:lpstr>'WA 11-2014 Rates'!Print_Titles</vt:lpstr>
      <vt:lpstr>'WA Rates'!Print_Titles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2017-03-03T19:58:00Z</cp:lastPrinted>
  <dcterms:created xsi:type="dcterms:W3CDTF">2017-03-02T16:39:50Z</dcterms:created>
  <dcterms:modified xsi:type="dcterms:W3CDTF">2017-03-03T19:59:12Z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0x0101006E56B4D1795A2E4DB2F0B01679ED314A00E075515897A33A46BC98C1C3E010F8FD</vt:lpwstr>
  </property>
  <property fmtid="{D5CDD505-2E9C-101B-9397-08002B2CF9AE}" pid="3" name="_docset_NoMedatataSyncRequired">
    <vt:lpwstr>False</vt:lpwstr>
  </property>
  <property fmtid="{D5CDD505-2E9C-101B-9397-08002B2CF9AE}" pid="4" name="IsEFSEC">
    <vt:bool>false</vt:bool>
  </property>
</Properties>
</file>