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55" yWindow="450" windowWidth="12570" windowHeight="10830" tabRatio="616" activeTab="0"/>
  </bookViews>
  <sheets>
    <sheet name="Commodity Credit 3-1-2017" sheetId="1" r:id="rId1"/>
  </sheets>
  <definedNames>
    <definedName name="_xlfn.IFERROR" hidden="1">#NAME?</definedName>
    <definedName name="BREMAIR_COST_of_SERVICE_STUDY">#REF!</definedName>
    <definedName name="_xlnm.Print_Area" localSheetId="0">'Commodity Credit 3-1-2017'!$A$1:$S$70</definedName>
    <definedName name="Print1">#REF!</definedName>
    <definedName name="Print2">#REF!</definedName>
  </definedNames>
  <calcPr fullCalcOnLoad="1"/>
</workbook>
</file>

<file path=xl/sharedStrings.xml><?xml version="1.0" encoding="utf-8"?>
<sst xmlns="http://schemas.openxmlformats.org/spreadsheetml/2006/main" count="56" uniqueCount="34">
  <si>
    <t>Old Credit:</t>
  </si>
  <si>
    <t>Difference:</t>
  </si>
  <si>
    <t>Revenue Impact:</t>
  </si>
  <si>
    <t>Revenue</t>
  </si>
  <si>
    <t>Annual</t>
  </si>
  <si>
    <t>Total</t>
  </si>
  <si>
    <t>Tonnages</t>
  </si>
  <si>
    <t>Newspaper</t>
  </si>
  <si>
    <t xml:space="preserve">Mixed Paper </t>
  </si>
  <si>
    <t>Cardboard</t>
  </si>
  <si>
    <t>Aluminum</t>
  </si>
  <si>
    <t>Tin</t>
  </si>
  <si>
    <t>Garbage</t>
  </si>
  <si>
    <t>Earned Revenue</t>
  </si>
  <si>
    <t>Projected Rate</t>
  </si>
  <si>
    <t>Projected Revenue</t>
  </si>
  <si>
    <t>Actual Test Year:</t>
  </si>
  <si>
    <t>Catchup at current customer count:</t>
  </si>
  <si>
    <t>New Credit:</t>
  </si>
  <si>
    <t>Month Customers</t>
  </si>
  <si>
    <t>Current Credit on Customer's Invoice:</t>
  </si>
  <si>
    <t>Contamination</t>
  </si>
  <si>
    <t>Increase/(Decrease):</t>
  </si>
  <si>
    <t>Total Revenue</t>
  </si>
  <si>
    <t xml:space="preserve">Commodity Credit Calculation </t>
  </si>
  <si>
    <t>Pierce County Refuse G-98</t>
  </si>
  <si>
    <t>Over/(Under) Paid</t>
  </si>
  <si>
    <t>PET</t>
  </si>
  <si>
    <t>HDPE</t>
  </si>
  <si>
    <t>Nat'l</t>
  </si>
  <si>
    <t>#3-7</t>
  </si>
  <si>
    <t>Rate Effective March 1, 2017</t>
  </si>
  <si>
    <t>As of March 1, 2017 a Credit on Customer's Invoice:</t>
  </si>
  <si>
    <t>Price per Ton (Per Pioneer Invoice)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</si>
</sst>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[$-409]mmm\-yy;@"/>
    <numFmt numFmtId="167" formatCode="dddd\,\ mmmm\ dd\,\ yyyy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General_)"/>
    <numFmt numFmtId="173" formatCode="dd\-mmm\-yy_)"/>
    <numFmt numFmtId="174" formatCode="0_)"/>
    <numFmt numFmtId="175" formatCode="mm/dd/yy_)"/>
    <numFmt numFmtId="176" formatCode="#,##0_);\-#,##0"/>
    <numFmt numFmtId="177" formatCode="mm/dd/yy;@"/>
    <numFmt numFmtId="178" formatCode="0.0%"/>
    <numFmt numFmtId="179" formatCode="#,##0.00;\(#,##0.00\)"/>
    <numFmt numFmtId="180" formatCode="#,###,##0;\(#,###,##0\)"/>
    <numFmt numFmtId="181" formatCode="&quot;$&quot;#,##0.00;\(&quot;$&quot;#,##0.00\)"/>
    <numFmt numFmtId="182" formatCode="_(* #,##0.00000_);_(* \(#,##0.00000\);_(* &quot;-&quot;??_);_(@_)"/>
    <numFmt numFmtId="183" formatCode="#,##0.0000_);\(#,##0.0000\)"/>
    <numFmt numFmtId="184" formatCode="#,##0.000_);\(#,##0.000\)"/>
    <numFmt numFmtId="185" formatCode="0.0000%"/>
    <numFmt numFmtId="186" formatCode="#,##0.000000_);\(#,##0.000000\)"/>
    <numFmt numFmtId="187" formatCode="m/d"/>
    <numFmt numFmtId="188" formatCode="#,###,##0.00;\(#,###,##0.00\)"/>
    <numFmt numFmtId="189" formatCode="0.000000000000"/>
    <numFmt numFmtId="190" formatCode="0.00000"/>
    <numFmt numFmtId="191" formatCode="_(* #,##0.0_);_(* \(#,##0.0\);_(* &quot;-&quot;?_);_(@_)"/>
    <numFmt numFmtId="192" formatCode="0.0"/>
    <numFmt numFmtId="193" formatCode="#,##0.0"/>
    <numFmt numFmtId="194" formatCode="#,##0.00000000000"/>
    <numFmt numFmtId="195" formatCode="#,##0.00;[Red]\(#,##0.00\)"/>
    <numFmt numFmtId="196" formatCode="&quot;$&quot;#,##0.00;[Red]\(&quot;$&quot;#,##0.00\)"/>
    <numFmt numFmtId="197" formatCode="0.0%;[Red]\(0.0%\)"/>
    <numFmt numFmtId="198" formatCode="0.00_);\(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"/>
    <numFmt numFmtId="204" formatCode="_(* #,##0.0000000_);_(* \(#,##0.0000000\);_(* &quot;-&quot;??_);_(@_)"/>
    <numFmt numFmtId="205" formatCode="_(* #,##0.000_);_(* \(#,##0.000\);_(* &quot;-&quot;???_);_(@_)"/>
    <numFmt numFmtId="206" formatCode="#,##0.0;\(#,##0.0\)"/>
    <numFmt numFmtId="207" formatCode="#,##0;\(#,##0\)"/>
    <numFmt numFmtId="208" formatCode="_(* #,##0.000000_);_(* \(#,##0.000000\);_(* &quot;-&quot;??_);_(@_)"/>
    <numFmt numFmtId="209" formatCode="_(* #,##0.0000000000_);_(* \(#,##0.0000000000\);_(* &quot;-&quot;??_);_(@_)"/>
    <numFmt numFmtId="210" formatCode="0.000%"/>
    <numFmt numFmtId="211" formatCode="_(* #,##0.00000_);_(* \(#,##0.00000\);_(* &quot;-&quot;?????_);_(@_)"/>
    <numFmt numFmtId="212" formatCode="_(* #,##0.000000000000000_);_(* \(#,##0.000000000000000\);_(* &quot;-&quot;???????????????_);_(@_)"/>
    <numFmt numFmtId="213" formatCode="#,##0.0000000000_);\(#,##0.0000000000\)"/>
    <numFmt numFmtId="214" formatCode="#,##0.000000000_);\(#,##0.000000000\)"/>
    <numFmt numFmtId="215" formatCode="#,##0.0_);\(#,##0.0\)"/>
    <numFmt numFmtId="216" formatCode="#,##0[$%-409]"/>
    <numFmt numFmtId="217" formatCode="&quot;$&quot;#,##0.0_);[Red]\(&quot;$&quot;#,##0.0\)"/>
    <numFmt numFmtId="218" formatCode="_(* #,##0.0000_);_(* \(#,##0.0000\);_(* &quot;-&quot;????_);_(@_)"/>
    <numFmt numFmtId="219" formatCode="0.0000"/>
    <numFmt numFmtId="220" formatCode="0.0000000"/>
    <numFmt numFmtId="221" formatCode="0.00000000"/>
    <numFmt numFmtId="222" formatCode="0.000000"/>
    <numFmt numFmtId="223" formatCode="&quot;$&quot;#,##0"/>
    <numFmt numFmtId="224" formatCode="_(&quot;$&quot;* #,##0.0_);_(&quot;$&quot;* \(#,##0.0\);_(&quot;$&quot;* &quot;-&quot;??_);_(@_)"/>
    <numFmt numFmtId="225" formatCode="_(&quot;$&quot;* #,##0_);_(&quot;$&quot;* \(#,##0\);_(&quot;$&quot;* &quot;-&quot;??_);_(@_)"/>
    <numFmt numFmtId="226" formatCode="&quot;$&quot;#,##0.00"/>
    <numFmt numFmtId="227" formatCode="_(&quot;$&quot;* #,##0.0_);_(&quot;$&quot;* \(#,##0.0\);_(&quot;$&quot;* &quot;-&quot;?_);_(@_)"/>
  </numFmts>
  <fonts count="6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sz val="12"/>
      <name val="Helv"/>
      <family val="0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1"/>
      <name val="Cambria"/>
      <family val="2"/>
    </font>
    <font>
      <b/>
      <sz val="14"/>
      <name val="Helv"/>
      <family val="0"/>
    </font>
    <font>
      <sz val="18"/>
      <color indexed="13"/>
      <name val="Helv"/>
      <family val="0"/>
    </font>
    <font>
      <sz val="12"/>
      <color indexed="13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5" fillId="4" borderId="0" applyNumberFormat="0" applyBorder="0" applyAlignment="0" applyProtection="0"/>
    <xf numFmtId="0" fontId="8" fillId="5" borderId="0" applyNumberFormat="0" applyBorder="0" applyAlignment="0" applyProtection="0"/>
    <xf numFmtId="0" fontId="45" fillId="6" borderId="0" applyNumberFormat="0" applyBorder="0" applyAlignment="0" applyProtection="0"/>
    <xf numFmtId="0" fontId="8" fillId="7" borderId="0" applyNumberFormat="0" applyBorder="0" applyAlignment="0" applyProtection="0"/>
    <xf numFmtId="0" fontId="45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5" fillId="9" borderId="0" applyNumberFormat="0" applyBorder="0" applyAlignment="0" applyProtection="0"/>
    <xf numFmtId="0" fontId="8" fillId="10" borderId="0" applyNumberFormat="0" applyBorder="0" applyAlignment="0" applyProtection="0"/>
    <xf numFmtId="0" fontId="45" fillId="11" borderId="0" applyNumberFormat="0" applyBorder="0" applyAlignment="0" applyProtection="0"/>
    <xf numFmtId="0" fontId="8" fillId="7" borderId="0" applyNumberFormat="0" applyBorder="0" applyAlignment="0" applyProtection="0"/>
    <xf numFmtId="0" fontId="45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5" fillId="13" borderId="0" applyNumberFormat="0" applyBorder="0" applyAlignment="0" applyProtection="0"/>
    <xf numFmtId="0" fontId="8" fillId="5" borderId="0" applyNumberFormat="0" applyBorder="0" applyAlignment="0" applyProtection="0"/>
    <xf numFmtId="0" fontId="45" fillId="14" borderId="0" applyNumberFormat="0" applyBorder="0" applyAlignment="0" applyProtection="0"/>
    <xf numFmtId="0" fontId="8" fillId="15" borderId="0" applyNumberFormat="0" applyBorder="0" applyAlignment="0" applyProtection="0"/>
    <xf numFmtId="0" fontId="45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5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6" fillId="20" borderId="0" applyNumberFormat="0" applyBorder="0" applyAlignment="0" applyProtection="0"/>
    <xf numFmtId="0" fontId="9" fillId="21" borderId="0" applyNumberFormat="0" applyBorder="0" applyAlignment="0" applyProtection="0"/>
    <xf numFmtId="0" fontId="46" fillId="22" borderId="0" applyNumberFormat="0" applyBorder="0" applyAlignment="0" applyProtection="0"/>
    <xf numFmtId="0" fontId="9" fillId="5" borderId="0" applyNumberFormat="0" applyBorder="0" applyAlignment="0" applyProtection="0"/>
    <xf numFmtId="0" fontId="46" fillId="14" borderId="0" applyNumberFormat="0" applyBorder="0" applyAlignment="0" applyProtection="0"/>
    <xf numFmtId="0" fontId="9" fillId="15" borderId="0" applyNumberFormat="0" applyBorder="0" applyAlignment="0" applyProtection="0"/>
    <xf numFmtId="0" fontId="46" fillId="23" borderId="0" applyNumberFormat="0" applyBorder="0" applyAlignment="0" applyProtection="0"/>
    <xf numFmtId="0" fontId="9" fillId="3" borderId="0" applyNumberFormat="0" applyBorder="0" applyAlignment="0" applyProtection="0"/>
    <xf numFmtId="0" fontId="46" fillId="24" borderId="0" applyNumberFormat="0" applyBorder="0" applyAlignment="0" applyProtection="0"/>
    <xf numFmtId="0" fontId="9" fillId="21" borderId="0" applyNumberFormat="0" applyBorder="0" applyAlignment="0" applyProtection="0"/>
    <xf numFmtId="0" fontId="46" fillId="25" borderId="0" applyNumberFormat="0" applyBorder="0" applyAlignment="0" applyProtection="0"/>
    <xf numFmtId="0" fontId="9" fillId="5" borderId="0" applyNumberFormat="0" applyBorder="0" applyAlignment="0" applyProtection="0"/>
    <xf numFmtId="0" fontId="46" fillId="26" borderId="0" applyNumberFormat="0" applyBorder="0" applyAlignment="0" applyProtection="0"/>
    <xf numFmtId="0" fontId="9" fillId="21" borderId="0" applyNumberFormat="0" applyBorder="0" applyAlignment="0" applyProtection="0"/>
    <xf numFmtId="0" fontId="46" fillId="27" borderId="0" applyNumberFormat="0" applyBorder="0" applyAlignment="0" applyProtection="0"/>
    <xf numFmtId="0" fontId="9" fillId="28" borderId="0" applyNumberFormat="0" applyBorder="0" applyAlignment="0" applyProtection="0"/>
    <xf numFmtId="0" fontId="46" fillId="29" borderId="0" applyNumberFormat="0" applyBorder="0" applyAlignment="0" applyProtection="0"/>
    <xf numFmtId="0" fontId="9" fillId="30" borderId="0" applyNumberFormat="0" applyBorder="0" applyAlignment="0" applyProtection="0"/>
    <xf numFmtId="0" fontId="46" fillId="31" borderId="0" applyNumberFormat="0" applyBorder="0" applyAlignment="0" applyProtection="0"/>
    <xf numFmtId="0" fontId="9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34" borderId="0" applyNumberFormat="0" applyBorder="0" applyAlignment="0" applyProtection="0"/>
    <xf numFmtId="0" fontId="46" fillId="35" borderId="0" applyNumberFormat="0" applyBorder="0" applyAlignment="0" applyProtection="0"/>
    <xf numFmtId="0" fontId="9" fillId="32" borderId="0" applyNumberFormat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47" fillId="36" borderId="0" applyNumberFormat="0" applyBorder="0" applyAlignment="0" applyProtection="0"/>
    <xf numFmtId="0" fontId="10" fillId="4" borderId="0" applyNumberFormat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48" fillId="37" borderId="1" applyNumberFormat="0" applyAlignment="0" applyProtection="0"/>
    <xf numFmtId="0" fontId="11" fillId="38" borderId="2" applyNumberFormat="0" applyAlignment="0" applyProtection="0"/>
    <xf numFmtId="0" fontId="49" fillId="39" borderId="3" applyNumberFormat="0" applyAlignment="0" applyProtection="0"/>
    <xf numFmtId="0" fontId="12" fillId="40" borderId="4" applyNumberFormat="0" applyAlignment="0" applyProtection="0"/>
    <xf numFmtId="0" fontId="0" fillId="4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41" borderId="5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6">
      <alignment/>
      <protection/>
    </xf>
    <xf numFmtId="0" fontId="22" fillId="42" borderId="0">
      <alignment horizontal="right"/>
      <protection locked="0"/>
    </xf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2" fontId="22" fillId="42" borderId="0">
      <alignment horizontal="right"/>
      <protection locked="0"/>
    </xf>
    <xf numFmtId="0" fontId="2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14" fillId="6" borderId="0" applyNumberFormat="0" applyBorder="0" applyAlignment="0" applyProtection="0"/>
    <xf numFmtId="0" fontId="52" fillId="0" borderId="7" applyNumberFormat="0" applyFill="0" applyAlignment="0" applyProtection="0"/>
    <xf numFmtId="0" fontId="23" fillId="0" borderId="8" applyNumberFormat="0" applyFill="0" applyAlignment="0" applyProtection="0"/>
    <xf numFmtId="0" fontId="53" fillId="0" borderId="9" applyNumberFormat="0" applyFill="0" applyAlignment="0" applyProtection="0"/>
    <xf numFmtId="0" fontId="24" fillId="0" borderId="10" applyNumberFormat="0" applyFill="0" applyAlignment="0" applyProtection="0"/>
    <xf numFmtId="0" fontId="54" fillId="0" borderId="11" applyNumberFormat="0" applyFill="0" applyAlignment="0" applyProtection="0"/>
    <xf numFmtId="0" fontId="25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4" borderId="1" applyNumberFormat="0" applyAlignment="0" applyProtection="0"/>
    <xf numFmtId="0" fontId="28" fillId="15" borderId="2" applyNumberFormat="0" applyAlignment="0" applyProtection="0"/>
    <xf numFmtId="3" fontId="29" fillId="3" borderId="0">
      <alignment/>
      <protection locked="0"/>
    </xf>
    <xf numFmtId="4" fontId="29" fillId="3" borderId="0">
      <alignment/>
      <protection locked="0"/>
    </xf>
    <xf numFmtId="0" fontId="35" fillId="45" borderId="6">
      <alignment/>
      <protection/>
    </xf>
    <xf numFmtId="0" fontId="58" fillId="0" borderId="13" applyNumberFormat="0" applyFill="0" applyAlignment="0" applyProtection="0"/>
    <xf numFmtId="0" fontId="15" fillId="0" borderId="14" applyNumberFormat="0" applyFill="0" applyAlignment="0" applyProtection="0"/>
    <xf numFmtId="0" fontId="59" fillId="46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47" borderId="15" applyNumberFormat="0" applyFont="0" applyAlignment="0" applyProtection="0"/>
    <xf numFmtId="0" fontId="8" fillId="7" borderId="16" applyNumberFormat="0" applyFont="0" applyAlignment="0" applyProtection="0"/>
    <xf numFmtId="0" fontId="8" fillId="7" borderId="16" applyNumberFormat="0" applyFont="0" applyAlignment="0" applyProtection="0"/>
    <xf numFmtId="0" fontId="0" fillId="7" borderId="16" applyNumberFormat="0" applyFont="0" applyAlignment="0" applyProtection="0"/>
    <xf numFmtId="178" fontId="31" fillId="0" borderId="0" applyNumberFormat="0">
      <alignment/>
      <protection/>
    </xf>
    <xf numFmtId="0" fontId="60" fillId="37" borderId="17" applyNumberFormat="0" applyAlignment="0" applyProtection="0"/>
    <xf numFmtId="0" fontId="25" fillId="38" borderId="1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ont="0" applyFill="0" applyBorder="0" applyAlignment="0" applyProtection="0"/>
    <xf numFmtId="0" fontId="33" fillId="0" borderId="19">
      <alignment horizont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0" fillId="0" borderId="0">
      <alignment/>
      <protection/>
    </xf>
    <xf numFmtId="0" fontId="1" fillId="0" borderId="0" applyNumberFormat="0" applyBorder="0" applyAlignment="0">
      <protection/>
    </xf>
    <xf numFmtId="0" fontId="30" fillId="0" borderId="6">
      <alignment/>
      <protection/>
    </xf>
    <xf numFmtId="0" fontId="30" fillId="0" borderId="6">
      <alignment/>
      <protection/>
    </xf>
    <xf numFmtId="0" fontId="61" fillId="0" borderId="0" applyNumberFormat="0" applyFill="0" applyBorder="0" applyAlignment="0" applyProtection="0"/>
    <xf numFmtId="0" fontId="36" fillId="48" borderId="0">
      <alignment/>
      <protection/>
    </xf>
    <xf numFmtId="0" fontId="37" fillId="48" borderId="0">
      <alignment/>
      <protection/>
    </xf>
    <xf numFmtId="0" fontId="34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17" fillId="0" borderId="21" applyNumberFormat="0" applyFill="0" applyAlignment="0" applyProtection="0"/>
    <xf numFmtId="0" fontId="35" fillId="0" borderId="22">
      <alignment/>
      <protection/>
    </xf>
    <xf numFmtId="0" fontId="35" fillId="0" borderId="22">
      <alignment/>
      <protection/>
    </xf>
    <xf numFmtId="0" fontId="35" fillId="0" borderId="6">
      <alignment/>
      <protection/>
    </xf>
    <xf numFmtId="0" fontId="35" fillId="0" borderId="6">
      <alignment/>
      <protection/>
    </xf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476" applyNumberFormat="1" applyFont="1">
      <alignment/>
      <protection/>
    </xf>
    <xf numFmtId="0" fontId="4" fillId="0" borderId="0" xfId="476" applyFont="1">
      <alignment/>
      <protection/>
    </xf>
    <xf numFmtId="0" fontId="4" fillId="0" borderId="0" xfId="476" applyFont="1" applyAlignment="1">
      <alignment horizontal="center"/>
      <protection/>
    </xf>
    <xf numFmtId="43" fontId="4" fillId="0" borderId="0" xfId="84" applyFont="1" applyAlignment="1">
      <alignment horizontal="center"/>
    </xf>
    <xf numFmtId="0" fontId="4" fillId="0" borderId="5" xfId="476" applyFont="1" applyBorder="1" applyAlignment="1">
      <alignment horizontal="center"/>
      <protection/>
    </xf>
    <xf numFmtId="43" fontId="4" fillId="0" borderId="5" xfId="84" applyFont="1" applyBorder="1" applyAlignment="1">
      <alignment horizontal="center"/>
    </xf>
    <xf numFmtId="43" fontId="4" fillId="0" borderId="0" xfId="84" applyFont="1" applyBorder="1" applyAlignment="1">
      <alignment horizontal="center"/>
    </xf>
    <xf numFmtId="0" fontId="4" fillId="0" borderId="0" xfId="476" applyFont="1" applyBorder="1" applyAlignment="1">
      <alignment horizontal="center"/>
      <protection/>
    </xf>
    <xf numFmtId="0" fontId="4" fillId="0" borderId="0" xfId="477" applyNumberFormat="1" applyFont="1" applyFill="1" applyBorder="1" applyAlignment="1">
      <alignment/>
      <protection/>
    </xf>
    <xf numFmtId="43" fontId="4" fillId="0" borderId="0" xfId="84" applyFont="1" applyAlignment="1">
      <alignment/>
    </xf>
    <xf numFmtId="43" fontId="4" fillId="0" borderId="0" xfId="84" applyFont="1" applyBorder="1" applyAlignment="1">
      <alignment/>
    </xf>
    <xf numFmtId="43" fontId="4" fillId="0" borderId="0" xfId="84" applyFont="1" applyAlignment="1">
      <alignment horizontal="left"/>
    </xf>
    <xf numFmtId="0" fontId="5" fillId="0" borderId="0" xfId="476" applyNumberFormat="1" applyFont="1">
      <alignment/>
      <protection/>
    </xf>
    <xf numFmtId="169" fontId="4" fillId="0" borderId="0" xfId="84" applyNumberFormat="1" applyFont="1" applyAlignment="1">
      <alignment horizontal="right"/>
    </xf>
    <xf numFmtId="169" fontId="4" fillId="0" borderId="0" xfId="84" applyNumberFormat="1" applyFont="1" applyAlignment="1">
      <alignment/>
    </xf>
    <xf numFmtId="0" fontId="4" fillId="0" borderId="0" xfId="476" applyFont="1" applyBorder="1">
      <alignment/>
      <protection/>
    </xf>
    <xf numFmtId="0" fontId="4" fillId="0" borderId="0" xfId="477" applyFont="1">
      <alignment/>
      <protection/>
    </xf>
    <xf numFmtId="169" fontId="5" fillId="0" borderId="0" xfId="84" applyNumberFormat="1" applyFont="1" applyAlignment="1">
      <alignment/>
    </xf>
    <xf numFmtId="0" fontId="5" fillId="0" borderId="0" xfId="476" applyFont="1">
      <alignment/>
      <protection/>
    </xf>
    <xf numFmtId="0" fontId="4" fillId="0" borderId="0" xfId="84" applyNumberFormat="1" applyFont="1" applyAlignment="1">
      <alignment/>
    </xf>
    <xf numFmtId="9" fontId="4" fillId="0" borderId="0" xfId="486" applyFont="1" applyAlignment="1">
      <alignment/>
    </xf>
    <xf numFmtId="43" fontId="4" fillId="0" borderId="0" xfId="84" applyNumberFormat="1" applyFont="1" applyAlignment="1">
      <alignment/>
    </xf>
    <xf numFmtId="4" fontId="4" fillId="0" borderId="0" xfId="84" applyNumberFormat="1" applyFont="1" applyAlignment="1">
      <alignment/>
    </xf>
    <xf numFmtId="43" fontId="4" fillId="0" borderId="0" xfId="84" applyFont="1" applyAlignment="1">
      <alignment horizontal="right"/>
    </xf>
    <xf numFmtId="43" fontId="4" fillId="0" borderId="0" xfId="84" applyNumberFormat="1" applyFont="1" applyFill="1" applyAlignment="1">
      <alignment/>
    </xf>
    <xf numFmtId="223" fontId="4" fillId="0" borderId="0" xfId="84" applyNumberFormat="1" applyFont="1" applyAlignment="1">
      <alignment/>
    </xf>
    <xf numFmtId="43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10" fontId="4" fillId="0" borderId="0" xfId="84" applyNumberFormat="1" applyFont="1" applyAlignment="1">
      <alignment/>
    </xf>
    <xf numFmtId="0" fontId="4" fillId="0" borderId="0" xfId="476" applyFont="1" applyFill="1">
      <alignment/>
      <protection/>
    </xf>
    <xf numFmtId="169" fontId="4" fillId="0" borderId="0" xfId="84" applyNumberFormat="1" applyFont="1" applyFill="1" applyAlignment="1">
      <alignment/>
    </xf>
    <xf numFmtId="43" fontId="4" fillId="0" borderId="0" xfId="84" applyFont="1" applyFill="1" applyAlignment="1">
      <alignment/>
    </xf>
    <xf numFmtId="169" fontId="5" fillId="0" borderId="0" xfId="84" applyNumberFormat="1" applyFont="1" applyFill="1" applyAlignment="1">
      <alignment/>
    </xf>
    <xf numFmtId="43" fontId="5" fillId="0" borderId="0" xfId="84" applyFont="1" applyFill="1" applyAlignment="1">
      <alignment/>
    </xf>
    <xf numFmtId="0" fontId="5" fillId="0" borderId="0" xfId="476" applyFont="1" applyFill="1">
      <alignment/>
      <protection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 horizontal="left"/>
    </xf>
    <xf numFmtId="0" fontId="5" fillId="0" borderId="0" xfId="476" applyFont="1">
      <alignment/>
      <protection/>
    </xf>
    <xf numFmtId="169" fontId="5" fillId="0" borderId="0" xfId="476" applyNumberFormat="1" applyFont="1">
      <alignment/>
      <protection/>
    </xf>
    <xf numFmtId="4" fontId="4" fillId="0" borderId="0" xfId="84" applyNumberFormat="1" applyFont="1" applyFill="1" applyAlignment="1">
      <alignment/>
    </xf>
    <xf numFmtId="0" fontId="5" fillId="0" borderId="0" xfId="476" applyFont="1" applyAlignment="1">
      <alignment horizontal="center"/>
      <protection/>
    </xf>
    <xf numFmtId="17" fontId="5" fillId="0" borderId="5" xfId="476" applyNumberFormat="1" applyFont="1" applyBorder="1" applyAlignment="1">
      <alignment horizontal="center"/>
      <protection/>
    </xf>
    <xf numFmtId="0" fontId="6" fillId="0" borderId="0" xfId="476" applyNumberFormat="1" applyFont="1">
      <alignment/>
      <protection/>
    </xf>
    <xf numFmtId="0" fontId="5" fillId="0" borderId="0" xfId="477" applyNumberFormat="1" applyFont="1" applyFill="1" applyBorder="1" applyAlignment="1">
      <alignment/>
      <protection/>
    </xf>
    <xf numFmtId="0" fontId="6" fillId="0" borderId="0" xfId="476" applyNumberFormat="1" applyFont="1" applyBorder="1" applyAlignment="1">
      <alignment horizontal="left"/>
      <protection/>
    </xf>
    <xf numFmtId="43" fontId="5" fillId="0" borderId="0" xfId="84" applyFont="1" applyAlignment="1">
      <alignment/>
    </xf>
    <xf numFmtId="44" fontId="4" fillId="0" borderId="0" xfId="131" applyFont="1" applyAlignment="1">
      <alignment/>
    </xf>
    <xf numFmtId="225" fontId="4" fillId="0" borderId="0" xfId="131" applyNumberFormat="1" applyFont="1" applyAlignment="1">
      <alignment/>
    </xf>
    <xf numFmtId="225" fontId="5" fillId="0" borderId="0" xfId="131" applyNumberFormat="1" applyFont="1" applyAlignment="1">
      <alignment/>
    </xf>
    <xf numFmtId="0" fontId="7" fillId="0" borderId="0" xfId="475" applyFont="1">
      <alignment/>
      <protection/>
    </xf>
    <xf numFmtId="0" fontId="4" fillId="0" borderId="0" xfId="84" applyNumberFormat="1" applyFont="1" applyFill="1" applyAlignment="1">
      <alignment/>
    </xf>
    <xf numFmtId="169" fontId="4" fillId="0" borderId="0" xfId="84" applyNumberFormat="1" applyFont="1" applyFill="1" applyAlignment="1">
      <alignment horizontal="center"/>
    </xf>
    <xf numFmtId="2" fontId="4" fillId="0" borderId="0" xfId="84" applyNumberFormat="1" applyFont="1" applyFill="1" applyAlignment="1">
      <alignment/>
    </xf>
    <xf numFmtId="0" fontId="4" fillId="0" borderId="5" xfId="476" applyNumberFormat="1" applyFont="1" applyBorder="1" applyAlignment="1">
      <alignment horizontal="left"/>
      <protection/>
    </xf>
    <xf numFmtId="0" fontId="5" fillId="0" borderId="0" xfId="476" applyNumberFormat="1" applyFont="1" applyAlignment="1">
      <alignment horizontal="left"/>
      <protection/>
    </xf>
    <xf numFmtId="44" fontId="4" fillId="0" borderId="0" xfId="131" applyFont="1" applyFill="1" applyAlignment="1">
      <alignment/>
    </xf>
    <xf numFmtId="169" fontId="5" fillId="0" borderId="0" xfId="84" applyNumberFormat="1" applyFont="1" applyAlignment="1">
      <alignment horizontal="right"/>
    </xf>
    <xf numFmtId="43" fontId="5" fillId="0" borderId="0" xfId="0" applyNumberFormat="1" applyFont="1" applyFill="1" applyAlignment="1">
      <alignment/>
    </xf>
    <xf numFmtId="0" fontId="4" fillId="0" borderId="0" xfId="478" applyNumberFormat="1" applyFont="1" applyFill="1" applyBorder="1" applyAlignment="1">
      <alignment/>
      <protection/>
    </xf>
    <xf numFmtId="10" fontId="4" fillId="0" borderId="0" xfId="486" applyNumberFormat="1" applyFont="1" applyAlignment="1">
      <alignment/>
    </xf>
    <xf numFmtId="10" fontId="4" fillId="0" borderId="0" xfId="486" applyNumberFormat="1" applyFont="1" applyFill="1" applyAlignment="1">
      <alignment/>
    </xf>
    <xf numFmtId="43" fontId="4" fillId="0" borderId="0" xfId="86" applyFont="1" applyFill="1" applyAlignment="1">
      <alignment/>
    </xf>
    <xf numFmtId="44" fontId="4" fillId="0" borderId="0" xfId="141" applyFont="1" applyFill="1" applyBorder="1" applyAlignment="1">
      <alignment horizontal="center"/>
    </xf>
    <xf numFmtId="44" fontId="4" fillId="0" borderId="0" xfId="163" applyFont="1" applyFill="1" applyBorder="1" applyAlignment="1">
      <alignment horizontal="center"/>
    </xf>
    <xf numFmtId="44" fontId="4" fillId="0" borderId="0" xfId="163" applyFont="1" applyFill="1" applyAlignment="1">
      <alignment/>
    </xf>
    <xf numFmtId="0" fontId="5" fillId="0" borderId="23" xfId="476" applyNumberFormat="1" applyFont="1" applyBorder="1">
      <alignment/>
      <protection/>
    </xf>
    <xf numFmtId="43" fontId="5" fillId="0" borderId="23" xfId="84" applyFont="1" applyBorder="1" applyAlignment="1">
      <alignment/>
    </xf>
    <xf numFmtId="225" fontId="5" fillId="0" borderId="23" xfId="131" applyNumberFormat="1" applyFont="1" applyBorder="1" applyAlignment="1">
      <alignment/>
    </xf>
    <xf numFmtId="0" fontId="5" fillId="0" borderId="24" xfId="84" applyNumberFormat="1" applyFont="1" applyFill="1" applyBorder="1" applyAlignment="1">
      <alignment/>
    </xf>
    <xf numFmtId="44" fontId="5" fillId="0" borderId="24" xfId="131" applyFont="1" applyFill="1" applyBorder="1" applyAlignment="1">
      <alignment/>
    </xf>
    <xf numFmtId="169" fontId="5" fillId="0" borderId="23" xfId="84" applyNumberFormat="1" applyFont="1" applyBorder="1" applyAlignment="1">
      <alignment/>
    </xf>
    <xf numFmtId="43" fontId="4" fillId="0" borderId="0" xfId="99" applyFont="1" applyFill="1" applyAlignment="1">
      <alignment/>
    </xf>
  </cellXfs>
  <cellStyles count="5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4 2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1 2 2" xfId="31"/>
    <cellStyle name="40% - Accent2" xfId="32"/>
    <cellStyle name="40% - Accent2 2" xfId="33"/>
    <cellStyle name="40% - Accent3" xfId="34"/>
    <cellStyle name="40% - Accent3 2" xfId="35"/>
    <cellStyle name="40% - Accent4" xfId="36"/>
    <cellStyle name="40% - Accent4 2" xfId="37"/>
    <cellStyle name="40% - Accent4 2 2" xfId="38"/>
    <cellStyle name="40% - Accent5" xfId="39"/>
    <cellStyle name="40% - Accent5 2" xfId="40"/>
    <cellStyle name="40% - Accent5 2 2" xfId="41"/>
    <cellStyle name="40% - Accent6" xfId="42"/>
    <cellStyle name="40% - Accent6 2" xfId="43"/>
    <cellStyle name="40% - Accent6 2 2" xfId="44"/>
    <cellStyle name="60% - Accent1" xfId="45"/>
    <cellStyle name="60% - Accent1 2" xfId="46"/>
    <cellStyle name="60% - Accent2" xfId="47"/>
    <cellStyle name="60% - Accent2 2" xfId="48"/>
    <cellStyle name="60% - Accent3" xfId="49"/>
    <cellStyle name="60% - Accent3 2" xfId="50"/>
    <cellStyle name="60% - Accent4" xfId="51"/>
    <cellStyle name="60% - Accent4 2" xfId="52"/>
    <cellStyle name="60% - Accent5" xfId="53"/>
    <cellStyle name="60% - Accent5 2" xfId="54"/>
    <cellStyle name="60% - Accent6" xfId="55"/>
    <cellStyle name="60% - Accent6 2" xfId="56"/>
    <cellStyle name="Accent1" xfId="57"/>
    <cellStyle name="Accent1 2" xfId="58"/>
    <cellStyle name="Accent2" xfId="59"/>
    <cellStyle name="Accent2 2" xfId="60"/>
    <cellStyle name="Accent3" xfId="61"/>
    <cellStyle name="Accent3 2" xfId="62"/>
    <cellStyle name="Accent4" xfId="63"/>
    <cellStyle name="Accent4 2" xfId="64"/>
    <cellStyle name="Accent5" xfId="65"/>
    <cellStyle name="Accent5 2" xfId="66"/>
    <cellStyle name="Accent6" xfId="67"/>
    <cellStyle name="Accent6 2" xfId="68"/>
    <cellStyle name="Accounting" xfId="69"/>
    <cellStyle name="Accounting 2" xfId="70"/>
    <cellStyle name="Accounting 3" xfId="71"/>
    <cellStyle name="Accounting_2011-11" xfId="72"/>
    <cellStyle name="Bad" xfId="73"/>
    <cellStyle name="Bad 2" xfId="74"/>
    <cellStyle name="Budget" xfId="75"/>
    <cellStyle name="Budget 2" xfId="76"/>
    <cellStyle name="Budget 3" xfId="77"/>
    <cellStyle name="Budget_2011-11" xfId="78"/>
    <cellStyle name="Calculation" xfId="79"/>
    <cellStyle name="Calculation 2" xfId="80"/>
    <cellStyle name="Check Cell" xfId="81"/>
    <cellStyle name="Check Cell 2" xfId="82"/>
    <cellStyle name="combo" xfId="83"/>
    <cellStyle name="Comma" xfId="84"/>
    <cellStyle name="Comma [0]" xfId="85"/>
    <cellStyle name="Comma 10" xfId="86"/>
    <cellStyle name="Comma 11" xfId="87"/>
    <cellStyle name="Comma 12" xfId="88"/>
    <cellStyle name="Comma 12 2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6 3" xfId="98"/>
    <cellStyle name="Comma 17" xfId="99"/>
    <cellStyle name="Comma 17 2" xfId="100"/>
    <cellStyle name="Comma 18" xfId="101"/>
    <cellStyle name="Comma 2" xfId="102"/>
    <cellStyle name="Comma 2 2" xfId="103"/>
    <cellStyle name="Comma 2 2 2" xfId="104"/>
    <cellStyle name="Comma 2 3" xfId="105"/>
    <cellStyle name="Comma 2 3 2" xfId="106"/>
    <cellStyle name="Comma 3" xfId="107"/>
    <cellStyle name="Comma 3 2" xfId="108"/>
    <cellStyle name="Comma 3 2 2" xfId="109"/>
    <cellStyle name="Comma 4" xfId="110"/>
    <cellStyle name="Comma 4 2" xfId="111"/>
    <cellStyle name="Comma 4 3" xfId="112"/>
    <cellStyle name="Comma 4 3 2" xfId="113"/>
    <cellStyle name="Comma 4 3 2 2" xfId="114"/>
    <cellStyle name="Comma 4 3 3" xfId="115"/>
    <cellStyle name="Comma 4 3 4" xfId="116"/>
    <cellStyle name="Comma 4 4" xfId="117"/>
    <cellStyle name="Comma 4 4 2" xfId="118"/>
    <cellStyle name="Comma 4 4 2 2" xfId="119"/>
    <cellStyle name="Comma 4 4 3" xfId="120"/>
    <cellStyle name="Comma 4 5" xfId="121"/>
    <cellStyle name="Comma 5" xfId="122"/>
    <cellStyle name="Comma 6" xfId="123"/>
    <cellStyle name="Comma 7" xfId="124"/>
    <cellStyle name="Comma 8" xfId="125"/>
    <cellStyle name="Comma 9" xfId="126"/>
    <cellStyle name="Comma(2)" xfId="127"/>
    <cellStyle name="Comma0 - Style2" xfId="128"/>
    <cellStyle name="Comma1 - Style1" xfId="129"/>
    <cellStyle name="Comments" xfId="130"/>
    <cellStyle name="Currency" xfId="131"/>
    <cellStyle name="Currency [0]" xfId="132"/>
    <cellStyle name="Currency 2" xfId="133"/>
    <cellStyle name="Currency 2 2" xfId="134"/>
    <cellStyle name="Currency 2 2 2" xfId="135"/>
    <cellStyle name="Currency 2 2 3" xfId="136"/>
    <cellStyle name="Currency 2 3" xfId="137"/>
    <cellStyle name="Currency 2 3 2" xfId="138"/>
    <cellStyle name="Currency 2 4" xfId="139"/>
    <cellStyle name="Currency 2 4 2" xfId="140"/>
    <cellStyle name="Currency 2 5" xfId="141"/>
    <cellStyle name="Currency 3" xfId="142"/>
    <cellStyle name="Currency 3 2" xfId="143"/>
    <cellStyle name="Currency 3 2 2" xfId="144"/>
    <cellStyle name="Currency 3 2 2 2" xfId="145"/>
    <cellStyle name="Currency 3 2 3" xfId="146"/>
    <cellStyle name="Currency 3 2 4" xfId="147"/>
    <cellStyle name="Currency 3 3" xfId="148"/>
    <cellStyle name="Currency 3 4" xfId="149"/>
    <cellStyle name="Currency 3 5" xfId="150"/>
    <cellStyle name="Currency 3 6" xfId="151"/>
    <cellStyle name="Currency 4" xfId="152"/>
    <cellStyle name="Currency 4 2" xfId="153"/>
    <cellStyle name="Currency 4 3" xfId="154"/>
    <cellStyle name="Currency 5" xfId="155"/>
    <cellStyle name="Currency 5 2" xfId="156"/>
    <cellStyle name="Currency 5 2 2" xfId="157"/>
    <cellStyle name="Currency 5 3" xfId="158"/>
    <cellStyle name="Currency 6" xfId="159"/>
    <cellStyle name="Currency 6 2" xfId="160"/>
    <cellStyle name="Currency 7" xfId="161"/>
    <cellStyle name="Currency 7 2" xfId="162"/>
    <cellStyle name="Currency 8" xfId="163"/>
    <cellStyle name="Custom - Style1" xfId="164"/>
    <cellStyle name="Custom - Style8" xfId="165"/>
    <cellStyle name="Data   - Style2" xfId="166"/>
    <cellStyle name="Data Enter" xfId="167"/>
    <cellStyle name="Explanatory Text" xfId="168"/>
    <cellStyle name="Explanatory Text 2" xfId="169"/>
    <cellStyle name="F9ReportControlStyle_ctpInquire" xfId="170"/>
    <cellStyle name="FactSheet" xfId="171"/>
    <cellStyle name="Followed Hyperlink" xfId="172"/>
    <cellStyle name="Good" xfId="173"/>
    <cellStyle name="Good 2" xfId="174"/>
    <cellStyle name="Heading 1" xfId="175"/>
    <cellStyle name="Heading 1 2" xfId="176"/>
    <cellStyle name="Heading 2" xfId="177"/>
    <cellStyle name="Heading 2 2" xfId="178"/>
    <cellStyle name="Heading 3" xfId="179"/>
    <cellStyle name="Heading 3 2" xfId="180"/>
    <cellStyle name="Heading 4" xfId="181"/>
    <cellStyle name="Heading 4 2" xfId="182"/>
    <cellStyle name="Hyperlink" xfId="183"/>
    <cellStyle name="Hyperlink 2" xfId="184"/>
    <cellStyle name="Hyperlink 2 2" xfId="185"/>
    <cellStyle name="Hyperlink 3" xfId="186"/>
    <cellStyle name="Hyperlink 4" xfId="187"/>
    <cellStyle name="Input" xfId="188"/>
    <cellStyle name="Input 2" xfId="189"/>
    <cellStyle name="input(0)" xfId="190"/>
    <cellStyle name="Input(2)" xfId="191"/>
    <cellStyle name="Labels - Style3" xfId="192"/>
    <cellStyle name="Linked Cell" xfId="193"/>
    <cellStyle name="Linked Cell 2" xfId="194"/>
    <cellStyle name="Neutral" xfId="195"/>
    <cellStyle name="Neutral 2" xfId="196"/>
    <cellStyle name="New_normal" xfId="197"/>
    <cellStyle name="Normal - Style1" xfId="198"/>
    <cellStyle name="Normal - Style2" xfId="199"/>
    <cellStyle name="Normal - Style3" xfId="200"/>
    <cellStyle name="Normal - Style4" xfId="201"/>
    <cellStyle name="Normal - Style5" xfId="202"/>
    <cellStyle name="Normal - Style6" xfId="203"/>
    <cellStyle name="Normal - Style7" xfId="204"/>
    <cellStyle name="Normal - Style8" xfId="205"/>
    <cellStyle name="Normal 10" xfId="206"/>
    <cellStyle name="Normal 10 2" xfId="207"/>
    <cellStyle name="Normal 10 2 2" xfId="208"/>
    <cellStyle name="Normal 10 3" xfId="209"/>
    <cellStyle name="Normal 10 4" xfId="210"/>
    <cellStyle name="Normal 11" xfId="211"/>
    <cellStyle name="Normal 11 2" xfId="212"/>
    <cellStyle name="Normal 11 2 2" xfId="213"/>
    <cellStyle name="Normal 11 3" xfId="214"/>
    <cellStyle name="Normal 11 3 2" xfId="215"/>
    <cellStyle name="Normal 11 4" xfId="216"/>
    <cellStyle name="Normal 11 4 2" xfId="217"/>
    <cellStyle name="Normal 11 5" xfId="218"/>
    <cellStyle name="Normal 11 5 2" xfId="219"/>
    <cellStyle name="Normal 11 5 2 2" xfId="220"/>
    <cellStyle name="Normal 11 5 3" xfId="221"/>
    <cellStyle name="Normal 11 5 3 2" xfId="222"/>
    <cellStyle name="Normal 11 5 3 2 2" xfId="223"/>
    <cellStyle name="Normal 11 5 3 3" xfId="224"/>
    <cellStyle name="Normal 11 5 3 4" xfId="225"/>
    <cellStyle name="Normal 11 5 4" xfId="226"/>
    <cellStyle name="Normal 11 5 4 2" xfId="227"/>
    <cellStyle name="Normal 11 5 5" xfId="228"/>
    <cellStyle name="Normal 11 5 5 2" xfId="229"/>
    <cellStyle name="Normal 11 5 6" xfId="230"/>
    <cellStyle name="Normal 11 5 6 2" xfId="231"/>
    <cellStyle name="Normal 11 5 7" xfId="232"/>
    <cellStyle name="Normal 11 5 7 2" xfId="233"/>
    <cellStyle name="Normal 11 5 8" xfId="234"/>
    <cellStyle name="Normal 11 5 9" xfId="235"/>
    <cellStyle name="Normal 11 5_10070" xfId="236"/>
    <cellStyle name="Normal 11 6" xfId="237"/>
    <cellStyle name="Normal 11 6 2" xfId="238"/>
    <cellStyle name="Normal 11 7" xfId="239"/>
    <cellStyle name="Normal 11 8" xfId="240"/>
    <cellStyle name="Normal 12" xfId="241"/>
    <cellStyle name="Normal 12 2" xfId="242"/>
    <cellStyle name="Normal 12 3" xfId="243"/>
    <cellStyle name="Normal 13" xfId="244"/>
    <cellStyle name="Normal 13 2" xfId="245"/>
    <cellStyle name="Normal 13 3" xfId="246"/>
    <cellStyle name="Normal 14" xfId="247"/>
    <cellStyle name="Normal 14 2" xfId="248"/>
    <cellStyle name="Normal 14 3" xfId="249"/>
    <cellStyle name="Normal 15" xfId="250"/>
    <cellStyle name="Normal 15 2" xfId="251"/>
    <cellStyle name="Normal 16" xfId="252"/>
    <cellStyle name="Normal 16 2" xfId="253"/>
    <cellStyle name="Normal 17" xfId="254"/>
    <cellStyle name="Normal 17 2" xfId="255"/>
    <cellStyle name="Normal 18" xfId="256"/>
    <cellStyle name="Normal 18 2" xfId="257"/>
    <cellStyle name="Normal 19" xfId="258"/>
    <cellStyle name="Normal 19 2" xfId="259"/>
    <cellStyle name="Normal 2" xfId="260"/>
    <cellStyle name="Normal 2 2" xfId="261"/>
    <cellStyle name="Normal 2 2 2" xfId="262"/>
    <cellStyle name="Normal 2 2 2 2" xfId="263"/>
    <cellStyle name="Normal 2 2 2 2 2" xfId="264"/>
    <cellStyle name="Normal 2 2 2 2 2 2" xfId="265"/>
    <cellStyle name="Normal 2 2 2 2 3" xfId="266"/>
    <cellStyle name="Normal 2 2 2 2 4" xfId="267"/>
    <cellStyle name="Normal 2 2 2 3" xfId="268"/>
    <cellStyle name="Normal 2 2 2 3 2" xfId="269"/>
    <cellStyle name="Normal 2 2 2 4" xfId="270"/>
    <cellStyle name="Normal 2 2 2 5" xfId="271"/>
    <cellStyle name="Normal 2 2 2_Epicor" xfId="272"/>
    <cellStyle name="Normal 2 2 3" xfId="273"/>
    <cellStyle name="Normal 2 2 3 2" xfId="274"/>
    <cellStyle name="Normal 2 2 3 2 2" xfId="275"/>
    <cellStyle name="Normal 2 2 3 3" xfId="276"/>
    <cellStyle name="Normal 2 2 3 4" xfId="277"/>
    <cellStyle name="Normal 2 2 4" xfId="278"/>
    <cellStyle name="Normal 2 2 4 2" xfId="279"/>
    <cellStyle name="Normal 2 2 5" xfId="280"/>
    <cellStyle name="Normal 2 2 6" xfId="281"/>
    <cellStyle name="Normal 2 2_10051" xfId="282"/>
    <cellStyle name="Normal 2 3" xfId="283"/>
    <cellStyle name="Normal 2 3 2" xfId="284"/>
    <cellStyle name="Normal 2 3_CloseManagement" xfId="285"/>
    <cellStyle name="Normal 2 4" xfId="286"/>
    <cellStyle name="Normal 2 4 2" xfId="287"/>
    <cellStyle name="Normal 2 5" xfId="288"/>
    <cellStyle name="Normal 2 6" xfId="289"/>
    <cellStyle name="Normal 2 7" xfId="290"/>
    <cellStyle name="Normal 2_2012-10" xfId="291"/>
    <cellStyle name="Normal 20" xfId="292"/>
    <cellStyle name="Normal 21" xfId="293"/>
    <cellStyle name="Normal 22" xfId="294"/>
    <cellStyle name="Normal 23" xfId="295"/>
    <cellStyle name="Normal 24" xfId="296"/>
    <cellStyle name="Normal 25" xfId="297"/>
    <cellStyle name="Normal 26" xfId="298"/>
    <cellStyle name="Normal 27" xfId="299"/>
    <cellStyle name="Normal 28" xfId="300"/>
    <cellStyle name="Normal 29" xfId="301"/>
    <cellStyle name="Normal 3" xfId="302"/>
    <cellStyle name="Normal 3 2" xfId="303"/>
    <cellStyle name="Normal 3 2 2" xfId="304"/>
    <cellStyle name="Normal 3 2 2 2" xfId="305"/>
    <cellStyle name="Normal 3 2 3" xfId="306"/>
    <cellStyle name="Normal 3 2 4" xfId="307"/>
    <cellStyle name="Normal 3_10051" xfId="308"/>
    <cellStyle name="Normal 30" xfId="309"/>
    <cellStyle name="Normal 31" xfId="310"/>
    <cellStyle name="Normal 32" xfId="311"/>
    <cellStyle name="Normal 33" xfId="312"/>
    <cellStyle name="Normal 34" xfId="313"/>
    <cellStyle name="Normal 35" xfId="314"/>
    <cellStyle name="Normal 36" xfId="315"/>
    <cellStyle name="Normal 37" xfId="316"/>
    <cellStyle name="Normal 38" xfId="317"/>
    <cellStyle name="Normal 39" xfId="318"/>
    <cellStyle name="Normal 4" xfId="319"/>
    <cellStyle name="Normal 4 2" xfId="320"/>
    <cellStyle name="Normal 4 2 2" xfId="321"/>
    <cellStyle name="Normal 40" xfId="322"/>
    <cellStyle name="Normal 41" xfId="323"/>
    <cellStyle name="Normal 42" xfId="324"/>
    <cellStyle name="Normal 43" xfId="325"/>
    <cellStyle name="Normal 44" xfId="326"/>
    <cellStyle name="Normal 45" xfId="327"/>
    <cellStyle name="Normal 46" xfId="328"/>
    <cellStyle name="Normal 47" xfId="329"/>
    <cellStyle name="Normal 48" xfId="330"/>
    <cellStyle name="Normal 49" xfId="331"/>
    <cellStyle name="Normal 5" xfId="332"/>
    <cellStyle name="Normal 5 2" xfId="333"/>
    <cellStyle name="Normal 5 2 2" xfId="334"/>
    <cellStyle name="Normal 5 2 2 2" xfId="335"/>
    <cellStyle name="Normal 5 2 3" xfId="336"/>
    <cellStyle name="Normal 5 2 3 2" xfId="337"/>
    <cellStyle name="Normal 5 2 4" xfId="338"/>
    <cellStyle name="Normal 5 2 4 2" xfId="339"/>
    <cellStyle name="Normal 5 2 5" xfId="340"/>
    <cellStyle name="Normal 5 2 5 2" xfId="341"/>
    <cellStyle name="Normal 5 2 5 2 2" xfId="342"/>
    <cellStyle name="Normal 5 2 5 3" xfId="343"/>
    <cellStyle name="Normal 5 2 5 3 2" xfId="344"/>
    <cellStyle name="Normal 5 2 5 3 2 2" xfId="345"/>
    <cellStyle name="Normal 5 2 5 3 3" xfId="346"/>
    <cellStyle name="Normal 5 2 5 3 4" xfId="347"/>
    <cellStyle name="Normal 5 2 5 4" xfId="348"/>
    <cellStyle name="Normal 5 2 5 4 2" xfId="349"/>
    <cellStyle name="Normal 5 2 5 5" xfId="350"/>
    <cellStyle name="Normal 5 2 5 5 2" xfId="351"/>
    <cellStyle name="Normal 5 2 5 6" xfId="352"/>
    <cellStyle name="Normal 5 2 5 6 2" xfId="353"/>
    <cellStyle name="Normal 5 2 5 7" xfId="354"/>
    <cellStyle name="Normal 5 2 5 7 2" xfId="355"/>
    <cellStyle name="Normal 5 2 5 8" xfId="356"/>
    <cellStyle name="Normal 5 2 5 9" xfId="357"/>
    <cellStyle name="Normal 5 2 5_10070" xfId="358"/>
    <cellStyle name="Normal 5 2 6" xfId="359"/>
    <cellStyle name="Normal 5 2 6 2" xfId="360"/>
    <cellStyle name="Normal 5 2 7" xfId="361"/>
    <cellStyle name="Normal 5 3" xfId="362"/>
    <cellStyle name="Normal 5 3 2" xfId="363"/>
    <cellStyle name="Normal 5 4" xfId="364"/>
    <cellStyle name="Normal 5 5" xfId="365"/>
    <cellStyle name="Normal 5_10051" xfId="366"/>
    <cellStyle name="Normal 50" xfId="367"/>
    <cellStyle name="Normal 51" xfId="368"/>
    <cellStyle name="Normal 52" xfId="369"/>
    <cellStyle name="Normal 53" xfId="370"/>
    <cellStyle name="Normal 54" xfId="371"/>
    <cellStyle name="Normal 55" xfId="372"/>
    <cellStyle name="Normal 56" xfId="373"/>
    <cellStyle name="Normal 57" xfId="374"/>
    <cellStyle name="Normal 58" xfId="375"/>
    <cellStyle name="Normal 59" xfId="376"/>
    <cellStyle name="Normal 6" xfId="377"/>
    <cellStyle name="Normal 6 2" xfId="378"/>
    <cellStyle name="Normal 6 2 2" xfId="379"/>
    <cellStyle name="Normal 6 3" xfId="380"/>
    <cellStyle name="Normal 6 4" xfId="381"/>
    <cellStyle name="Normal 60" xfId="382"/>
    <cellStyle name="Normal 61" xfId="383"/>
    <cellStyle name="Normal 62" xfId="384"/>
    <cellStyle name="Normal 63" xfId="385"/>
    <cellStyle name="Normal 64" xfId="386"/>
    <cellStyle name="Normal 65" xfId="387"/>
    <cellStyle name="Normal 66" xfId="388"/>
    <cellStyle name="Normal 67" xfId="389"/>
    <cellStyle name="Normal 68" xfId="390"/>
    <cellStyle name="Normal 69" xfId="391"/>
    <cellStyle name="Normal 7" xfId="392"/>
    <cellStyle name="Normal 7 2" xfId="393"/>
    <cellStyle name="Normal 7 2 2" xfId="394"/>
    <cellStyle name="Normal 7 3" xfId="395"/>
    <cellStyle name="Normal 7 4" xfId="396"/>
    <cellStyle name="Normal 70" xfId="397"/>
    <cellStyle name="Normal 71" xfId="398"/>
    <cellStyle name="Normal 72" xfId="399"/>
    <cellStyle name="Normal 73" xfId="400"/>
    <cellStyle name="Normal 74" xfId="401"/>
    <cellStyle name="Normal 75" xfId="402"/>
    <cellStyle name="Normal 76" xfId="403"/>
    <cellStyle name="Normal 77" xfId="404"/>
    <cellStyle name="Normal 78" xfId="405"/>
    <cellStyle name="Normal 79" xfId="406"/>
    <cellStyle name="Normal 8" xfId="407"/>
    <cellStyle name="Normal 8 2" xfId="408"/>
    <cellStyle name="Normal 8 2 2" xfId="409"/>
    <cellStyle name="Normal 8 3" xfId="410"/>
    <cellStyle name="Normal 8 4" xfId="411"/>
    <cellStyle name="Normal 80" xfId="412"/>
    <cellStyle name="Normal 81" xfId="413"/>
    <cellStyle name="Normal 82" xfId="414"/>
    <cellStyle name="Normal 83" xfId="415"/>
    <cellStyle name="Normal 84" xfId="416"/>
    <cellStyle name="Normal 84 2" xfId="417"/>
    <cellStyle name="Normal 85" xfId="418"/>
    <cellStyle name="Normal 85 2" xfId="419"/>
    <cellStyle name="Normal 86" xfId="420"/>
    <cellStyle name="Normal 86 2" xfId="421"/>
    <cellStyle name="Normal 87" xfId="422"/>
    <cellStyle name="Normal 87 2" xfId="423"/>
    <cellStyle name="Normal 88" xfId="424"/>
    <cellStyle name="Normal 88 2" xfId="425"/>
    <cellStyle name="Normal 89" xfId="426"/>
    <cellStyle name="Normal 9" xfId="427"/>
    <cellStyle name="Normal 9 2" xfId="428"/>
    <cellStyle name="Normal 9 2 2" xfId="429"/>
    <cellStyle name="Normal 9 2 2 2" xfId="430"/>
    <cellStyle name="Normal 9 2 3" xfId="431"/>
    <cellStyle name="Normal 9 2 3 2" xfId="432"/>
    <cellStyle name="Normal 9 2 4" xfId="433"/>
    <cellStyle name="Normal 9 2 4 2" xfId="434"/>
    <cellStyle name="Normal 9 2 5" xfId="435"/>
    <cellStyle name="Normal 9 2 5 2" xfId="436"/>
    <cellStyle name="Normal 9 2 5 2 2" xfId="437"/>
    <cellStyle name="Normal 9 2 5 3" xfId="438"/>
    <cellStyle name="Normal 9 2 5 3 2" xfId="439"/>
    <cellStyle name="Normal 9 2 5 3 2 2" xfId="440"/>
    <cellStyle name="Normal 9 2 5 3 3" xfId="441"/>
    <cellStyle name="Normal 9 2 5 3 4" xfId="442"/>
    <cellStyle name="Normal 9 2 5 4" xfId="443"/>
    <cellStyle name="Normal 9 2 5 4 2" xfId="444"/>
    <cellStyle name="Normal 9 2 5 5" xfId="445"/>
    <cellStyle name="Normal 9 2 5 6" xfId="446"/>
    <cellStyle name="Normal 9 2 5_10070" xfId="447"/>
    <cellStyle name="Normal 9 2 6" xfId="448"/>
    <cellStyle name="Normal 9 3" xfId="449"/>
    <cellStyle name="Normal 9 3 2" xfId="450"/>
    <cellStyle name="Normal 9 4" xfId="451"/>
    <cellStyle name="Normal 9 4 2" xfId="452"/>
    <cellStyle name="Normal 9 5" xfId="453"/>
    <cellStyle name="Normal 9 5 2" xfId="454"/>
    <cellStyle name="Normal 9 5 2 2" xfId="455"/>
    <cellStyle name="Normal 9 5 3" xfId="456"/>
    <cellStyle name="Normal 9 5 3 2" xfId="457"/>
    <cellStyle name="Normal 9 5 3 2 2" xfId="458"/>
    <cellStyle name="Normal 9 5 3 3" xfId="459"/>
    <cellStyle name="Normal 9 5 3 4" xfId="460"/>
    <cellStyle name="Normal 9 5 4" xfId="461"/>
    <cellStyle name="Normal 9 5 4 2" xfId="462"/>
    <cellStyle name="Normal 9 5 5" xfId="463"/>
    <cellStyle name="Normal 9 5 6" xfId="464"/>
    <cellStyle name="Normal 9 5_10070" xfId="465"/>
    <cellStyle name="Normal 9 6" xfId="466"/>
    <cellStyle name="Normal 9 6 2" xfId="467"/>
    <cellStyle name="Normal 9 7" xfId="468"/>
    <cellStyle name="Normal 9 8" xfId="469"/>
    <cellStyle name="Normal 90" xfId="470"/>
    <cellStyle name="Normal 91" xfId="471"/>
    <cellStyle name="Normal 92" xfId="472"/>
    <cellStyle name="Normal 93" xfId="473"/>
    <cellStyle name="Normal 94" xfId="474"/>
    <cellStyle name="Normal_Joe's 1-1-2004" xfId="475"/>
    <cellStyle name="Normal_PCR 3-1-02" xfId="476"/>
    <cellStyle name="Normal_Trial reporting Sheet 3" xfId="477"/>
    <cellStyle name="Normal_Trial reporting Sheet 3 2" xfId="478"/>
    <cellStyle name="Note" xfId="479"/>
    <cellStyle name="Note 2" xfId="480"/>
    <cellStyle name="Note 2 2" xfId="481"/>
    <cellStyle name="Note 2 3" xfId="482"/>
    <cellStyle name="Notes" xfId="483"/>
    <cellStyle name="Output" xfId="484"/>
    <cellStyle name="Output 2" xfId="485"/>
    <cellStyle name="Percent" xfId="486"/>
    <cellStyle name="Percent 10" xfId="487"/>
    <cellStyle name="Percent 2" xfId="488"/>
    <cellStyle name="Percent 2 2" xfId="489"/>
    <cellStyle name="Percent 2 3" xfId="490"/>
    <cellStyle name="Percent 3" xfId="491"/>
    <cellStyle name="Percent 4" xfId="492"/>
    <cellStyle name="Percent 4 2" xfId="493"/>
    <cellStyle name="Percent 5" xfId="494"/>
    <cellStyle name="Percent 6" xfId="495"/>
    <cellStyle name="Percent 7" xfId="496"/>
    <cellStyle name="Percent 8" xfId="497"/>
    <cellStyle name="Percent 8 2" xfId="498"/>
    <cellStyle name="Percent 8 3" xfId="499"/>
    <cellStyle name="Percent 9" xfId="500"/>
    <cellStyle name="Percent 9 2" xfId="501"/>
    <cellStyle name="Percent(1)" xfId="502"/>
    <cellStyle name="Percent(2)" xfId="503"/>
    <cellStyle name="PRM" xfId="504"/>
    <cellStyle name="PRM 2" xfId="505"/>
    <cellStyle name="PRM 3" xfId="506"/>
    <cellStyle name="PRM_2011-11" xfId="507"/>
    <cellStyle name="PSChar" xfId="508"/>
    <cellStyle name="PSHeading" xfId="509"/>
    <cellStyle name="Reset  - Style4" xfId="510"/>
    <cellStyle name="Reset  - Style7" xfId="511"/>
    <cellStyle name="Style 1" xfId="512"/>
    <cellStyle name="Style 1 2" xfId="513"/>
    <cellStyle name="Style 1 3" xfId="514"/>
    <cellStyle name="STYLE1" xfId="515"/>
    <cellStyle name="Table  - Style5" xfId="516"/>
    <cellStyle name="Table  - Style6" xfId="517"/>
    <cellStyle name="Title" xfId="518"/>
    <cellStyle name="Title  - Style1" xfId="519"/>
    <cellStyle name="Title  - Style6" xfId="520"/>
    <cellStyle name="Title 2" xfId="521"/>
    <cellStyle name="Total" xfId="522"/>
    <cellStyle name="Total 2" xfId="523"/>
    <cellStyle name="TotCol - Style5" xfId="524"/>
    <cellStyle name="TotCol - Style7" xfId="525"/>
    <cellStyle name="TotRow - Style4" xfId="526"/>
    <cellStyle name="TotRow - Style8" xfId="527"/>
    <cellStyle name="Warning Text" xfId="528"/>
    <cellStyle name="Warning Text 2" xfId="5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67" sqref="P67"/>
    </sheetView>
  </sheetViews>
  <sheetFormatPr defaultColWidth="9.140625" defaultRowHeight="12.75"/>
  <cols>
    <col min="1" max="1" width="17.140625" style="1" customWidth="1"/>
    <col min="2" max="5" width="11.00390625" style="2" bestFit="1" customWidth="1"/>
    <col min="6" max="8" width="10.00390625" style="2" bestFit="1" customWidth="1"/>
    <col min="9" max="9" width="10.57421875" style="2" bestFit="1" customWidth="1"/>
    <col min="10" max="11" width="11.57421875" style="2" bestFit="1" customWidth="1"/>
    <col min="12" max="12" width="10.00390625" style="2" bestFit="1" customWidth="1"/>
    <col min="13" max="13" width="13.28125" style="2" customWidth="1"/>
    <col min="14" max="14" width="11.00390625" style="2" bestFit="1" customWidth="1"/>
    <col min="15" max="15" width="9.28125" style="2" bestFit="1" customWidth="1"/>
    <col min="16" max="16" width="11.8515625" style="2" bestFit="1" customWidth="1"/>
    <col min="17" max="17" width="11.28125" style="2" customWidth="1"/>
    <col min="18" max="16384" width="9.140625" style="2" customWidth="1"/>
  </cols>
  <sheetData>
    <row r="1" spans="1:5" ht="12">
      <c r="A1" s="13" t="s">
        <v>25</v>
      </c>
      <c r="E1" s="30"/>
    </row>
    <row r="2" ht="12">
      <c r="A2" s="13" t="s">
        <v>24</v>
      </c>
    </row>
    <row r="3" spans="1:16" s="3" customFormat="1" ht="12">
      <c r="A3" s="55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O3" s="4"/>
      <c r="P3" s="4"/>
    </row>
    <row r="4" spans="1:16" s="3" customFormat="1" ht="12">
      <c r="A4" s="55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 t="s">
        <v>4</v>
      </c>
      <c r="O4" s="4"/>
      <c r="P4" s="4"/>
    </row>
    <row r="5" spans="1:16" s="5" customFormat="1" ht="12">
      <c r="A5" s="54"/>
      <c r="B5" s="42">
        <v>42339</v>
      </c>
      <c r="C5" s="42">
        <v>42370</v>
      </c>
      <c r="D5" s="42">
        <v>42401</v>
      </c>
      <c r="E5" s="42">
        <v>42430</v>
      </c>
      <c r="F5" s="42">
        <v>42461</v>
      </c>
      <c r="G5" s="42">
        <v>42491</v>
      </c>
      <c r="H5" s="42">
        <v>42522</v>
      </c>
      <c r="I5" s="42">
        <v>42552</v>
      </c>
      <c r="J5" s="42">
        <v>42583</v>
      </c>
      <c r="K5" s="42">
        <v>42614</v>
      </c>
      <c r="L5" s="42">
        <v>42644</v>
      </c>
      <c r="M5" s="42">
        <v>42675</v>
      </c>
      <c r="N5" s="42" t="s">
        <v>5</v>
      </c>
      <c r="O5" s="6"/>
      <c r="P5" s="6"/>
    </row>
    <row r="6" spans="1:15" s="8" customFormat="1" ht="12">
      <c r="A6" s="45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8" ht="12">
      <c r="A7" s="59" t="s">
        <v>7</v>
      </c>
      <c r="B7" s="72">
        <v>267.90191999999996</v>
      </c>
      <c r="C7" s="62">
        <v>264.75</v>
      </c>
      <c r="D7" s="62">
        <v>248.44</v>
      </c>
      <c r="E7" s="72">
        <v>270.32</v>
      </c>
      <c r="F7" s="72">
        <v>243.31163999999998</v>
      </c>
      <c r="G7" s="72">
        <v>226.74</v>
      </c>
      <c r="H7" s="72">
        <v>238.51541999999998</v>
      </c>
      <c r="I7" s="72">
        <v>233.93</v>
      </c>
      <c r="J7" s="72">
        <v>271.57416</v>
      </c>
      <c r="K7" s="72">
        <v>265.67</v>
      </c>
      <c r="L7" s="72">
        <v>223.11718</v>
      </c>
      <c r="M7" s="62">
        <v>252.4</v>
      </c>
      <c r="N7" s="62">
        <f>SUM(B7:M7)</f>
        <v>3006.67032</v>
      </c>
      <c r="O7" s="10"/>
      <c r="P7" s="21"/>
      <c r="Q7" s="60"/>
      <c r="R7" s="60"/>
    </row>
    <row r="8" spans="1:18" ht="12">
      <c r="A8" s="59" t="s">
        <v>9</v>
      </c>
      <c r="B8" s="72">
        <v>315.67464</v>
      </c>
      <c r="C8" s="62">
        <v>311.96</v>
      </c>
      <c r="D8" s="62">
        <v>292.74</v>
      </c>
      <c r="E8" s="72">
        <v>318.53</v>
      </c>
      <c r="F8" s="72">
        <v>286.69938</v>
      </c>
      <c r="G8" s="72">
        <v>267.18</v>
      </c>
      <c r="H8" s="72">
        <v>281.04789000000005</v>
      </c>
      <c r="I8" s="72">
        <v>275.65</v>
      </c>
      <c r="J8" s="72">
        <v>320.00172000000003</v>
      </c>
      <c r="K8" s="72">
        <v>313.05</v>
      </c>
      <c r="L8" s="72">
        <v>262.90381</v>
      </c>
      <c r="M8" s="62">
        <v>297.41</v>
      </c>
      <c r="N8" s="62">
        <f aca="true" t="shared" si="0" ref="N8:N16">SUM(B8:M8)</f>
        <v>3542.8474400000005</v>
      </c>
      <c r="O8" s="10"/>
      <c r="P8" s="21"/>
      <c r="Q8" s="60"/>
      <c r="R8" s="60"/>
    </row>
    <row r="9" spans="1:18" ht="12">
      <c r="A9" s="59" t="s">
        <v>8</v>
      </c>
      <c r="B9" s="72">
        <v>234.18</v>
      </c>
      <c r="C9" s="62">
        <v>231.43</v>
      </c>
      <c r="D9" s="62">
        <v>217.17</v>
      </c>
      <c r="E9" s="72">
        <v>236.3</v>
      </c>
      <c r="F9" s="72">
        <v>212.685</v>
      </c>
      <c r="G9" s="72">
        <v>198.2</v>
      </c>
      <c r="H9" s="72">
        <v>208.4925</v>
      </c>
      <c r="I9" s="72">
        <v>204.49</v>
      </c>
      <c r="J9" s="72">
        <v>237.39000000000001</v>
      </c>
      <c r="K9" s="72">
        <v>232.23</v>
      </c>
      <c r="L9" s="72">
        <v>195.0325</v>
      </c>
      <c r="M9" s="62">
        <v>220.63</v>
      </c>
      <c r="N9" s="62">
        <f t="shared" si="0"/>
        <v>2628.23</v>
      </c>
      <c r="O9" s="10"/>
      <c r="P9" s="21"/>
      <c r="Q9" s="60"/>
      <c r="R9" s="60"/>
    </row>
    <row r="10" spans="1:18" s="10" customFormat="1" ht="12">
      <c r="A10" s="59" t="s">
        <v>27</v>
      </c>
      <c r="B10" s="72">
        <v>33.72192</v>
      </c>
      <c r="C10" s="62">
        <v>33.33</v>
      </c>
      <c r="D10" s="62">
        <v>31.27</v>
      </c>
      <c r="E10" s="72">
        <v>34.03</v>
      </c>
      <c r="F10" s="72">
        <v>30.62664</v>
      </c>
      <c r="G10" s="72">
        <v>28.54</v>
      </c>
      <c r="H10" s="72">
        <v>30.02292</v>
      </c>
      <c r="I10" s="72">
        <v>29.45</v>
      </c>
      <c r="J10" s="72">
        <v>34.18416</v>
      </c>
      <c r="K10" s="72">
        <v>33.44</v>
      </c>
      <c r="L10" s="72">
        <v>28.08468</v>
      </c>
      <c r="M10" s="62">
        <v>31.77</v>
      </c>
      <c r="N10" s="62">
        <f t="shared" si="0"/>
        <v>378.47031999999996</v>
      </c>
      <c r="P10" s="21"/>
      <c r="Q10" s="60"/>
      <c r="R10" s="60"/>
    </row>
    <row r="11" spans="1:18" ht="12">
      <c r="A11" s="59" t="s">
        <v>28</v>
      </c>
      <c r="B11" s="72">
        <v>8.43048</v>
      </c>
      <c r="C11" s="62">
        <v>8.33</v>
      </c>
      <c r="D11" s="62">
        <v>7.82</v>
      </c>
      <c r="E11" s="72">
        <v>8.51</v>
      </c>
      <c r="F11" s="72">
        <v>7.65666</v>
      </c>
      <c r="G11" s="72">
        <v>7.14</v>
      </c>
      <c r="H11" s="72">
        <v>7.50573</v>
      </c>
      <c r="I11" s="72">
        <v>7.36</v>
      </c>
      <c r="J11" s="72">
        <v>8.54604</v>
      </c>
      <c r="K11" s="72">
        <v>8.36</v>
      </c>
      <c r="L11" s="72">
        <v>7.02117</v>
      </c>
      <c r="M11" s="62">
        <v>7.94</v>
      </c>
      <c r="N11" s="62">
        <f t="shared" si="0"/>
        <v>94.62008</v>
      </c>
      <c r="O11" s="10"/>
      <c r="P11" s="21"/>
      <c r="Q11" s="60"/>
      <c r="R11" s="60"/>
    </row>
    <row r="12" spans="1:18" ht="12">
      <c r="A12" s="59" t="s">
        <v>29</v>
      </c>
      <c r="B12" s="72">
        <v>13.114080000000001</v>
      </c>
      <c r="C12" s="62">
        <v>12.96</v>
      </c>
      <c r="D12" s="62">
        <v>12.16</v>
      </c>
      <c r="E12" s="72">
        <v>13.23</v>
      </c>
      <c r="F12" s="72">
        <v>11.91036</v>
      </c>
      <c r="G12" s="72">
        <v>11.1</v>
      </c>
      <c r="H12" s="72">
        <v>11.67558</v>
      </c>
      <c r="I12" s="72">
        <v>11.45</v>
      </c>
      <c r="J12" s="72">
        <v>13.293840000000001</v>
      </c>
      <c r="K12" s="72">
        <v>13</v>
      </c>
      <c r="L12" s="72">
        <v>10.92182</v>
      </c>
      <c r="M12" s="62">
        <v>12.36</v>
      </c>
      <c r="N12" s="62">
        <f t="shared" si="0"/>
        <v>147.17568</v>
      </c>
      <c r="O12" s="10"/>
      <c r="P12" s="21"/>
      <c r="Q12" s="60"/>
      <c r="R12" s="60"/>
    </row>
    <row r="13" spans="1:18" ht="12">
      <c r="A13" s="59" t="s">
        <v>30</v>
      </c>
      <c r="B13" s="72">
        <v>4.6836</v>
      </c>
      <c r="C13" s="62">
        <v>4.63</v>
      </c>
      <c r="D13" s="62">
        <v>4.34</v>
      </c>
      <c r="E13" s="72">
        <v>4.73</v>
      </c>
      <c r="F13" s="72">
        <v>4.2537</v>
      </c>
      <c r="G13" s="72">
        <v>3.96</v>
      </c>
      <c r="H13" s="72">
        <v>4.16985</v>
      </c>
      <c r="I13" s="72">
        <v>4.09</v>
      </c>
      <c r="J13" s="72">
        <v>4.747800000000001</v>
      </c>
      <c r="K13" s="72">
        <v>4.64</v>
      </c>
      <c r="L13" s="72">
        <v>3.90065</v>
      </c>
      <c r="M13" s="62">
        <v>4.41</v>
      </c>
      <c r="N13" s="62">
        <f t="shared" si="0"/>
        <v>52.5556</v>
      </c>
      <c r="O13" s="10"/>
      <c r="P13" s="21"/>
      <c r="Q13" s="60"/>
      <c r="R13" s="60"/>
    </row>
    <row r="14" spans="1:18" ht="12">
      <c r="A14" s="59" t="s">
        <v>10</v>
      </c>
      <c r="B14" s="72">
        <v>12.17736</v>
      </c>
      <c r="C14" s="62">
        <v>12.03</v>
      </c>
      <c r="D14" s="62">
        <v>11.29</v>
      </c>
      <c r="E14" s="72">
        <v>12.29</v>
      </c>
      <c r="F14" s="72">
        <v>11.059619999999999</v>
      </c>
      <c r="G14" s="72">
        <v>10.31</v>
      </c>
      <c r="H14" s="72">
        <v>10.84161</v>
      </c>
      <c r="I14" s="72">
        <v>10.63</v>
      </c>
      <c r="J14" s="72">
        <v>12.34428</v>
      </c>
      <c r="K14" s="72">
        <v>12.08</v>
      </c>
      <c r="L14" s="72">
        <v>10.141689999999999</v>
      </c>
      <c r="M14" s="62">
        <v>11.47</v>
      </c>
      <c r="N14" s="62">
        <f t="shared" si="0"/>
        <v>136.66456</v>
      </c>
      <c r="O14" s="10"/>
      <c r="P14" s="21"/>
      <c r="Q14" s="60"/>
      <c r="R14" s="60"/>
    </row>
    <row r="15" spans="1:18" ht="12">
      <c r="A15" s="59" t="s">
        <v>11</v>
      </c>
      <c r="B15" s="72">
        <v>28.1016</v>
      </c>
      <c r="C15" s="62">
        <v>27.77</v>
      </c>
      <c r="D15" s="62">
        <v>26.06</v>
      </c>
      <c r="E15" s="72">
        <v>28.36</v>
      </c>
      <c r="F15" s="72">
        <v>25.522199999999998</v>
      </c>
      <c r="G15" s="72">
        <v>23.78</v>
      </c>
      <c r="H15" s="72">
        <v>25.019099999999998</v>
      </c>
      <c r="I15" s="72">
        <v>24.54</v>
      </c>
      <c r="J15" s="72">
        <v>28.486800000000002</v>
      </c>
      <c r="K15" s="72">
        <v>27.87</v>
      </c>
      <c r="L15" s="72">
        <v>23.4039</v>
      </c>
      <c r="M15" s="62">
        <v>26.48</v>
      </c>
      <c r="N15" s="62">
        <f t="shared" si="0"/>
        <v>315.39360000000005</v>
      </c>
      <c r="O15" s="10"/>
      <c r="P15" s="21"/>
      <c r="Q15" s="60"/>
      <c r="R15" s="60"/>
    </row>
    <row r="16" spans="1:18" ht="12">
      <c r="A16" s="59" t="s">
        <v>12</v>
      </c>
      <c r="B16" s="72">
        <v>18.7344</v>
      </c>
      <c r="C16" s="62">
        <v>18.51</v>
      </c>
      <c r="D16" s="62">
        <v>17.37</v>
      </c>
      <c r="E16" s="72">
        <v>18.69</v>
      </c>
      <c r="F16" s="72">
        <v>17.0148</v>
      </c>
      <c r="G16" s="72">
        <v>15.86</v>
      </c>
      <c r="H16" s="72">
        <v>16.6794</v>
      </c>
      <c r="I16" s="72">
        <v>16.36</v>
      </c>
      <c r="J16" s="72">
        <v>18.991200000000003</v>
      </c>
      <c r="K16" s="72">
        <v>18.58</v>
      </c>
      <c r="L16" s="72">
        <v>15.6026</v>
      </c>
      <c r="M16" s="62">
        <v>17.66</v>
      </c>
      <c r="N16" s="62">
        <f t="shared" si="0"/>
        <v>210.05239999999995</v>
      </c>
      <c r="O16" s="10"/>
      <c r="P16" s="21"/>
      <c r="Q16" s="60"/>
      <c r="R16" s="60"/>
    </row>
    <row r="17" spans="1:16" ht="12">
      <c r="A17" s="1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f>SUM(B17:M17)</f>
        <v>0</v>
      </c>
      <c r="O17" s="10"/>
      <c r="P17" s="10"/>
    </row>
    <row r="18" spans="1:16" s="19" customFormat="1" ht="12">
      <c r="A18" s="66" t="s">
        <v>5</v>
      </c>
      <c r="B18" s="67">
        <f aca="true" t="shared" si="1" ref="B18:N18">SUM(B6:B17)</f>
        <v>936.72</v>
      </c>
      <c r="C18" s="67">
        <f t="shared" si="1"/>
        <v>925.7000000000002</v>
      </c>
      <c r="D18" s="67">
        <f t="shared" si="1"/>
        <v>868.66</v>
      </c>
      <c r="E18" s="67">
        <f t="shared" si="1"/>
        <v>944.9899999999999</v>
      </c>
      <c r="F18" s="67">
        <f t="shared" si="1"/>
        <v>850.74</v>
      </c>
      <c r="G18" s="67">
        <f t="shared" si="1"/>
        <v>792.81</v>
      </c>
      <c r="H18" s="67">
        <f t="shared" si="1"/>
        <v>833.9699999999999</v>
      </c>
      <c r="I18" s="67">
        <f t="shared" si="1"/>
        <v>817.95</v>
      </c>
      <c r="J18" s="67">
        <f t="shared" si="1"/>
        <v>949.5600000000002</v>
      </c>
      <c r="K18" s="67">
        <f t="shared" si="1"/>
        <v>928.9200000000002</v>
      </c>
      <c r="L18" s="67">
        <f t="shared" si="1"/>
        <v>780.1300000000002</v>
      </c>
      <c r="M18" s="67">
        <f t="shared" si="1"/>
        <v>882.5300000000001</v>
      </c>
      <c r="N18" s="67">
        <f t="shared" si="1"/>
        <v>10512.68</v>
      </c>
      <c r="O18" s="46"/>
      <c r="P18" s="46"/>
    </row>
    <row r="19" spans="1:14" ht="12">
      <c r="A19" s="1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4"/>
      <c r="N19" s="10"/>
    </row>
    <row r="20" spans="1:14" ht="12">
      <c r="A20" s="1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5"/>
    </row>
    <row r="21" spans="2:13" ht="1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4" ht="12">
      <c r="A22" s="43" t="s">
        <v>33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6"/>
    </row>
    <row r="23" spans="1:14" ht="12">
      <c r="A23" s="59" t="s">
        <v>7</v>
      </c>
      <c r="B23" s="65">
        <v>0.04</v>
      </c>
      <c r="C23" s="63">
        <v>-5.96</v>
      </c>
      <c r="D23" s="63">
        <v>-5.96</v>
      </c>
      <c r="E23" s="64">
        <v>9.04</v>
      </c>
      <c r="F23" s="64">
        <v>16.04</v>
      </c>
      <c r="G23" s="64">
        <v>19.04</v>
      </c>
      <c r="H23" s="64">
        <v>25.04</v>
      </c>
      <c r="I23" s="64">
        <v>34.04</v>
      </c>
      <c r="J23" s="64">
        <v>47.04</v>
      </c>
      <c r="K23" s="64">
        <v>50.04</v>
      </c>
      <c r="L23" s="64">
        <v>41.04</v>
      </c>
      <c r="M23" s="63">
        <v>47.04</v>
      </c>
      <c r="N23" s="63"/>
    </row>
    <row r="24" spans="1:14" ht="12">
      <c r="A24" s="59" t="s">
        <v>9</v>
      </c>
      <c r="B24" s="65">
        <v>48.04</v>
      </c>
      <c r="C24" s="63">
        <v>40.04</v>
      </c>
      <c r="D24" s="63">
        <v>40.04</v>
      </c>
      <c r="E24" s="64">
        <v>45.04</v>
      </c>
      <c r="F24" s="64">
        <v>47.04</v>
      </c>
      <c r="G24" s="64">
        <v>43.04</v>
      </c>
      <c r="H24" s="64">
        <v>43.04</v>
      </c>
      <c r="I24" s="64">
        <v>51.04</v>
      </c>
      <c r="J24" s="64">
        <v>71.04</v>
      </c>
      <c r="K24" s="64">
        <v>64.04</v>
      </c>
      <c r="L24" s="64">
        <v>56.04</v>
      </c>
      <c r="M24" s="63">
        <v>66.04</v>
      </c>
      <c r="N24" s="63"/>
    </row>
    <row r="25" spans="1:14" ht="12">
      <c r="A25" s="59" t="s">
        <v>8</v>
      </c>
      <c r="B25" s="65">
        <v>-2.96</v>
      </c>
      <c r="C25" s="63">
        <v>-11.96</v>
      </c>
      <c r="D25" s="63">
        <v>-11.96</v>
      </c>
      <c r="E25" s="64">
        <v>-1.96</v>
      </c>
      <c r="F25" s="64">
        <v>2.04</v>
      </c>
      <c r="G25" s="64">
        <v>10.04</v>
      </c>
      <c r="H25" s="64">
        <v>19.04</v>
      </c>
      <c r="I25" s="64">
        <v>25.04</v>
      </c>
      <c r="J25" s="64">
        <v>40.04</v>
      </c>
      <c r="K25" s="64">
        <v>36.04</v>
      </c>
      <c r="L25" s="64">
        <v>26.04</v>
      </c>
      <c r="M25" s="63">
        <v>36.04</v>
      </c>
      <c r="N25" s="63"/>
    </row>
    <row r="26" spans="1:14" ht="12">
      <c r="A26" s="59" t="s">
        <v>27</v>
      </c>
      <c r="B26" s="65">
        <v>87.04</v>
      </c>
      <c r="C26" s="63">
        <v>81.04</v>
      </c>
      <c r="D26" s="63">
        <v>67.04</v>
      </c>
      <c r="E26" s="64">
        <v>81.04</v>
      </c>
      <c r="F26" s="64">
        <v>101.04</v>
      </c>
      <c r="G26" s="64">
        <v>121.04</v>
      </c>
      <c r="H26" s="64">
        <v>116.04</v>
      </c>
      <c r="I26" s="64">
        <v>121.04</v>
      </c>
      <c r="J26" s="64">
        <v>121.04</v>
      </c>
      <c r="K26" s="64">
        <v>96.04</v>
      </c>
      <c r="L26" s="64">
        <v>96.04</v>
      </c>
      <c r="M26" s="63">
        <v>96.04</v>
      </c>
      <c r="N26" s="63"/>
    </row>
    <row r="27" spans="1:14" ht="12">
      <c r="A27" s="59" t="s">
        <v>28</v>
      </c>
      <c r="B27" s="65">
        <v>346.04</v>
      </c>
      <c r="C27" s="63">
        <v>326.04</v>
      </c>
      <c r="D27" s="63">
        <v>206.04</v>
      </c>
      <c r="E27" s="64">
        <v>206.04</v>
      </c>
      <c r="F27" s="64">
        <v>256.04</v>
      </c>
      <c r="G27" s="64">
        <v>396.04</v>
      </c>
      <c r="H27" s="64">
        <v>396.04</v>
      </c>
      <c r="I27" s="64">
        <v>326.04</v>
      </c>
      <c r="J27" s="64">
        <v>226.04</v>
      </c>
      <c r="K27" s="64">
        <v>246.04</v>
      </c>
      <c r="L27" s="64">
        <v>276.04</v>
      </c>
      <c r="M27" s="63">
        <v>376.04</v>
      </c>
      <c r="N27" s="63"/>
    </row>
    <row r="28" spans="1:14" ht="12">
      <c r="A28" s="59" t="s">
        <v>29</v>
      </c>
      <c r="B28" s="65">
        <v>466.04</v>
      </c>
      <c r="C28" s="63">
        <v>436.04</v>
      </c>
      <c r="D28" s="63">
        <v>386.04</v>
      </c>
      <c r="E28" s="64">
        <v>366.04</v>
      </c>
      <c r="F28" s="64">
        <v>446.04</v>
      </c>
      <c r="G28" s="64">
        <v>606.04</v>
      </c>
      <c r="H28" s="64">
        <v>626.04</v>
      </c>
      <c r="I28" s="64">
        <v>586.04</v>
      </c>
      <c r="J28" s="64">
        <v>506.04</v>
      </c>
      <c r="K28" s="64">
        <v>406.04</v>
      </c>
      <c r="L28" s="64">
        <v>426.04</v>
      </c>
      <c r="M28" s="63">
        <v>426.04</v>
      </c>
      <c r="N28" s="63"/>
    </row>
    <row r="29" spans="1:14" ht="12">
      <c r="A29" s="59" t="s">
        <v>30</v>
      </c>
      <c r="B29" s="65">
        <v>-130.96</v>
      </c>
      <c r="C29" s="63">
        <v>-138.96</v>
      </c>
      <c r="D29" s="63">
        <v>-138.96</v>
      </c>
      <c r="E29" s="63">
        <v>-138.96</v>
      </c>
      <c r="F29" s="64">
        <v>-76.96</v>
      </c>
      <c r="G29" s="64">
        <v>-68.96</v>
      </c>
      <c r="H29" s="64">
        <v>-63.96</v>
      </c>
      <c r="I29" s="64">
        <v>-73.96</v>
      </c>
      <c r="J29" s="64">
        <v>-88.96</v>
      </c>
      <c r="K29" s="64">
        <v>-88.96</v>
      </c>
      <c r="L29" s="64">
        <v>-88.96</v>
      </c>
      <c r="M29" s="63">
        <v>-83.96</v>
      </c>
      <c r="N29" s="63"/>
    </row>
    <row r="30" spans="1:14" ht="12">
      <c r="A30" s="59" t="s">
        <v>10</v>
      </c>
      <c r="B30" s="65">
        <v>1031.04</v>
      </c>
      <c r="C30" s="63">
        <v>986.04</v>
      </c>
      <c r="D30" s="63">
        <v>986.04</v>
      </c>
      <c r="E30" s="64">
        <v>986.04</v>
      </c>
      <c r="F30" s="64">
        <v>1066.04</v>
      </c>
      <c r="G30" s="64">
        <v>1046.04</v>
      </c>
      <c r="H30" s="64">
        <v>1091.04</v>
      </c>
      <c r="I30" s="64">
        <v>1031.04</v>
      </c>
      <c r="J30" s="64">
        <v>1051.04</v>
      </c>
      <c r="K30" s="64">
        <v>1026.04</v>
      </c>
      <c r="L30" s="64">
        <v>1051.04</v>
      </c>
      <c r="M30" s="63">
        <v>1021.04</v>
      </c>
      <c r="N30" s="63"/>
    </row>
    <row r="31" spans="1:14" ht="12">
      <c r="A31" s="59" t="s">
        <v>11</v>
      </c>
      <c r="B31" s="65">
        <v>14.04</v>
      </c>
      <c r="C31" s="63">
        <v>4.04</v>
      </c>
      <c r="D31" s="63">
        <v>4.04</v>
      </c>
      <c r="E31" s="64">
        <v>4.04</v>
      </c>
      <c r="F31" s="64">
        <v>21.04</v>
      </c>
      <c r="G31" s="64">
        <v>59.04</v>
      </c>
      <c r="H31" s="64">
        <v>24.01</v>
      </c>
      <c r="I31" s="64">
        <v>14.04</v>
      </c>
      <c r="J31" s="64">
        <v>29.04</v>
      </c>
      <c r="K31" s="64">
        <v>39.04</v>
      </c>
      <c r="L31" s="64">
        <v>19.04</v>
      </c>
      <c r="M31" s="63">
        <v>29.04</v>
      </c>
      <c r="N31" s="63"/>
    </row>
    <row r="32" spans="1:14" ht="12">
      <c r="A32" s="59" t="s">
        <v>12</v>
      </c>
      <c r="B32" s="65">
        <v>-208.96</v>
      </c>
      <c r="C32" s="63">
        <v>-208.96</v>
      </c>
      <c r="D32" s="63">
        <v>-208.96</v>
      </c>
      <c r="E32" s="64">
        <v>-208.96</v>
      </c>
      <c r="F32" s="64">
        <v>-208.96</v>
      </c>
      <c r="G32" s="64">
        <v>-208.96</v>
      </c>
      <c r="H32" s="64">
        <v>-208.96</v>
      </c>
      <c r="I32" s="64">
        <v>-208.96</v>
      </c>
      <c r="J32" s="64">
        <v>-208.96</v>
      </c>
      <c r="K32" s="64">
        <v>-208.96</v>
      </c>
      <c r="L32" s="64">
        <v>-208.96</v>
      </c>
      <c r="M32" s="63">
        <v>-218.96</v>
      </c>
      <c r="N32" s="63"/>
    </row>
    <row r="33" spans="2:14" ht="1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ht="12">
      <c r="N34" s="16"/>
    </row>
    <row r="35" spans="1:14" ht="12">
      <c r="A35" s="43" t="s">
        <v>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</row>
    <row r="36" spans="1:16" ht="12">
      <c r="A36" s="59" t="s">
        <v>7</v>
      </c>
      <c r="B36" s="48">
        <f>B7*B23</f>
        <v>10.716076799999998</v>
      </c>
      <c r="C36" s="48">
        <f aca="true" t="shared" si="2" ref="C36:M36">C7*C23</f>
        <v>-1577.91</v>
      </c>
      <c r="D36" s="48">
        <f t="shared" si="2"/>
        <v>-1480.7024</v>
      </c>
      <c r="E36" s="48">
        <f t="shared" si="2"/>
        <v>2443.6928</v>
      </c>
      <c r="F36" s="48">
        <f t="shared" si="2"/>
        <v>3902.7187055999993</v>
      </c>
      <c r="G36" s="48">
        <f t="shared" si="2"/>
        <v>4317.1296</v>
      </c>
      <c r="H36" s="48">
        <f t="shared" si="2"/>
        <v>5972.426116799999</v>
      </c>
      <c r="I36" s="48">
        <f t="shared" si="2"/>
        <v>7962.9772</v>
      </c>
      <c r="J36" s="48">
        <f t="shared" si="2"/>
        <v>12774.8484864</v>
      </c>
      <c r="K36" s="48">
        <f t="shared" si="2"/>
        <v>13294.1268</v>
      </c>
      <c r="L36" s="48">
        <f t="shared" si="2"/>
        <v>9156.7290672</v>
      </c>
      <c r="M36" s="48">
        <f t="shared" si="2"/>
        <v>11872.896</v>
      </c>
      <c r="N36" s="48">
        <f>SUM(B36:M36)</f>
        <v>68649.6484528</v>
      </c>
      <c r="O36" s="15"/>
      <c r="P36" s="10"/>
    </row>
    <row r="37" spans="1:16" ht="12">
      <c r="A37" s="59" t="s">
        <v>9</v>
      </c>
      <c r="B37" s="48">
        <f aca="true" t="shared" si="3" ref="B37:M37">B8*B24</f>
        <v>15165.0097056</v>
      </c>
      <c r="C37" s="48">
        <f t="shared" si="3"/>
        <v>12490.8784</v>
      </c>
      <c r="D37" s="48">
        <f t="shared" si="3"/>
        <v>11721.3096</v>
      </c>
      <c r="E37" s="48">
        <f t="shared" si="3"/>
        <v>14346.591199999999</v>
      </c>
      <c r="F37" s="48">
        <f t="shared" si="3"/>
        <v>13486.3388352</v>
      </c>
      <c r="G37" s="48">
        <f t="shared" si="3"/>
        <v>11499.4272</v>
      </c>
      <c r="H37" s="48">
        <f t="shared" si="3"/>
        <v>12096.301185600001</v>
      </c>
      <c r="I37" s="48">
        <f t="shared" si="3"/>
        <v>14069.176</v>
      </c>
      <c r="J37" s="48">
        <f t="shared" si="3"/>
        <v>22732.922188800003</v>
      </c>
      <c r="K37" s="48">
        <f t="shared" si="3"/>
        <v>20047.722</v>
      </c>
      <c r="L37" s="48">
        <f t="shared" si="3"/>
        <v>14733.1295124</v>
      </c>
      <c r="M37" s="48">
        <f t="shared" si="3"/>
        <v>19640.956400000003</v>
      </c>
      <c r="N37" s="48">
        <f aca="true" t="shared" si="4" ref="N37:N46">SUM(B37:M37)</f>
        <v>182029.7622276</v>
      </c>
      <c r="O37" s="15"/>
      <c r="P37" s="10"/>
    </row>
    <row r="38" spans="1:16" ht="12">
      <c r="A38" s="59" t="s">
        <v>8</v>
      </c>
      <c r="B38" s="48">
        <f aca="true" t="shared" si="5" ref="B38:M38">B9*B25</f>
        <v>-693.1728</v>
      </c>
      <c r="C38" s="48">
        <f t="shared" si="5"/>
        <v>-2767.9028000000003</v>
      </c>
      <c r="D38" s="48">
        <f t="shared" si="5"/>
        <v>-2597.3532</v>
      </c>
      <c r="E38" s="48">
        <f t="shared" si="5"/>
        <v>-463.148</v>
      </c>
      <c r="F38" s="48">
        <f t="shared" si="5"/>
        <v>433.8774</v>
      </c>
      <c r="G38" s="48">
        <f t="shared" si="5"/>
        <v>1989.9279999999997</v>
      </c>
      <c r="H38" s="48">
        <f t="shared" si="5"/>
        <v>3969.6972</v>
      </c>
      <c r="I38" s="48">
        <f t="shared" si="5"/>
        <v>5120.4296</v>
      </c>
      <c r="J38" s="48">
        <f t="shared" si="5"/>
        <v>9505.0956</v>
      </c>
      <c r="K38" s="48">
        <f t="shared" si="5"/>
        <v>8369.5692</v>
      </c>
      <c r="L38" s="48">
        <f t="shared" si="5"/>
        <v>5078.646299999999</v>
      </c>
      <c r="M38" s="48">
        <f t="shared" si="5"/>
        <v>7951.5052</v>
      </c>
      <c r="N38" s="48">
        <f t="shared" si="4"/>
        <v>35897.1717</v>
      </c>
      <c r="O38" s="15"/>
      <c r="P38" s="10"/>
    </row>
    <row r="39" spans="1:16" ht="12">
      <c r="A39" s="59" t="s">
        <v>27</v>
      </c>
      <c r="B39" s="48">
        <f aca="true" t="shared" si="6" ref="B39:M39">B10*B26</f>
        <v>2935.1559168</v>
      </c>
      <c r="C39" s="48">
        <f t="shared" si="6"/>
        <v>2701.0632</v>
      </c>
      <c r="D39" s="48">
        <f t="shared" si="6"/>
        <v>2096.3408</v>
      </c>
      <c r="E39" s="48">
        <f t="shared" si="6"/>
        <v>2757.7912</v>
      </c>
      <c r="F39" s="48">
        <f t="shared" si="6"/>
        <v>3094.5157056</v>
      </c>
      <c r="G39" s="48">
        <f t="shared" si="6"/>
        <v>3454.4816</v>
      </c>
      <c r="H39" s="48">
        <f t="shared" si="6"/>
        <v>3483.8596368000003</v>
      </c>
      <c r="I39" s="48">
        <f t="shared" si="6"/>
        <v>3564.628</v>
      </c>
      <c r="J39" s="48">
        <f t="shared" si="6"/>
        <v>4137.6507264</v>
      </c>
      <c r="K39" s="48">
        <f t="shared" si="6"/>
        <v>3211.5776</v>
      </c>
      <c r="L39" s="48">
        <f t="shared" si="6"/>
        <v>2697.2526672</v>
      </c>
      <c r="M39" s="48">
        <f t="shared" si="6"/>
        <v>3051.1908000000003</v>
      </c>
      <c r="N39" s="48">
        <f t="shared" si="4"/>
        <v>37185.5078528</v>
      </c>
      <c r="O39" s="15"/>
      <c r="P39" s="10"/>
    </row>
    <row r="40" spans="1:16" ht="12">
      <c r="A40" s="59" t="s">
        <v>28</v>
      </c>
      <c r="B40" s="48">
        <f aca="true" t="shared" si="7" ref="B40:M40">B11*B27</f>
        <v>2917.2832992</v>
      </c>
      <c r="C40" s="48">
        <f t="shared" si="7"/>
        <v>2715.9132000000004</v>
      </c>
      <c r="D40" s="48">
        <f t="shared" si="7"/>
        <v>1611.2328</v>
      </c>
      <c r="E40" s="48">
        <f t="shared" si="7"/>
        <v>1753.4004</v>
      </c>
      <c r="F40" s="48">
        <f t="shared" si="7"/>
        <v>1960.4112264</v>
      </c>
      <c r="G40" s="48">
        <f t="shared" si="7"/>
        <v>2827.7256</v>
      </c>
      <c r="H40" s="48">
        <f t="shared" si="7"/>
        <v>2972.5693092</v>
      </c>
      <c r="I40" s="48">
        <f t="shared" si="7"/>
        <v>2399.6544000000004</v>
      </c>
      <c r="J40" s="48">
        <f t="shared" si="7"/>
        <v>1931.7468815999998</v>
      </c>
      <c r="K40" s="48">
        <f t="shared" si="7"/>
        <v>2056.8943999999997</v>
      </c>
      <c r="L40" s="48">
        <f t="shared" si="7"/>
        <v>1938.1237668</v>
      </c>
      <c r="M40" s="48">
        <f t="shared" si="7"/>
        <v>2985.7576000000004</v>
      </c>
      <c r="N40" s="48">
        <f t="shared" si="4"/>
        <v>28070.7128832</v>
      </c>
      <c r="O40" s="15"/>
      <c r="P40" s="10"/>
    </row>
    <row r="41" spans="1:16" ht="12">
      <c r="A41" s="59" t="s">
        <v>29</v>
      </c>
      <c r="B41" s="48">
        <f aca="true" t="shared" si="8" ref="B41:M41">B12*B28</f>
        <v>6111.685843200001</v>
      </c>
      <c r="C41" s="48">
        <f t="shared" si="8"/>
        <v>5651.0784</v>
      </c>
      <c r="D41" s="48">
        <f t="shared" si="8"/>
        <v>4694.2464</v>
      </c>
      <c r="E41" s="48">
        <f t="shared" si="8"/>
        <v>4842.7092</v>
      </c>
      <c r="F41" s="48">
        <f t="shared" si="8"/>
        <v>5312.496974400001</v>
      </c>
      <c r="G41" s="48">
        <f t="shared" si="8"/>
        <v>6727.043999999999</v>
      </c>
      <c r="H41" s="48">
        <f t="shared" si="8"/>
        <v>7309.380103199999</v>
      </c>
      <c r="I41" s="48">
        <f t="shared" si="8"/>
        <v>6710.157999999999</v>
      </c>
      <c r="J41" s="48">
        <f t="shared" si="8"/>
        <v>6727.214793600001</v>
      </c>
      <c r="K41" s="48">
        <f t="shared" si="8"/>
        <v>5278.52</v>
      </c>
      <c r="L41" s="48">
        <f t="shared" si="8"/>
        <v>4653.132192800001</v>
      </c>
      <c r="M41" s="48">
        <f t="shared" si="8"/>
        <v>5265.8544</v>
      </c>
      <c r="N41" s="48">
        <f t="shared" si="4"/>
        <v>69283.52030720001</v>
      </c>
      <c r="O41" s="15"/>
      <c r="P41" s="10"/>
    </row>
    <row r="42" spans="1:16" ht="12">
      <c r="A42" s="59" t="s">
        <v>30</v>
      </c>
      <c r="B42" s="48">
        <f aca="true" t="shared" si="9" ref="B42:M42">B13*B29</f>
        <v>-613.3642560000001</v>
      </c>
      <c r="C42" s="48">
        <f t="shared" si="9"/>
        <v>-643.3848</v>
      </c>
      <c r="D42" s="48">
        <f t="shared" si="9"/>
        <v>-603.0864</v>
      </c>
      <c r="E42" s="48">
        <f t="shared" si="9"/>
        <v>-657.2808000000001</v>
      </c>
      <c r="F42" s="48">
        <f t="shared" si="9"/>
        <v>-327.364752</v>
      </c>
      <c r="G42" s="48">
        <f t="shared" si="9"/>
        <v>-273.0816</v>
      </c>
      <c r="H42" s="48">
        <f t="shared" si="9"/>
        <v>-266.70360600000004</v>
      </c>
      <c r="I42" s="48">
        <f t="shared" si="9"/>
        <v>-302.49639999999994</v>
      </c>
      <c r="J42" s="48">
        <f t="shared" si="9"/>
        <v>-422.36428800000004</v>
      </c>
      <c r="K42" s="48">
        <f t="shared" si="9"/>
        <v>-412.77439999999996</v>
      </c>
      <c r="L42" s="48">
        <f t="shared" si="9"/>
        <v>-347.001824</v>
      </c>
      <c r="M42" s="48">
        <f t="shared" si="9"/>
        <v>-370.2636</v>
      </c>
      <c r="N42" s="48">
        <f t="shared" si="4"/>
        <v>-5239.166726</v>
      </c>
      <c r="O42" s="15"/>
      <c r="P42" s="10"/>
    </row>
    <row r="43" spans="1:16" ht="12">
      <c r="A43" s="59" t="s">
        <v>10</v>
      </c>
      <c r="B43" s="48">
        <f aca="true" t="shared" si="10" ref="B43:M43">B14*B30</f>
        <v>12555.3452544</v>
      </c>
      <c r="C43" s="48">
        <f t="shared" si="10"/>
        <v>11862.061199999998</v>
      </c>
      <c r="D43" s="48">
        <f t="shared" si="10"/>
        <v>11132.391599999999</v>
      </c>
      <c r="E43" s="48">
        <f t="shared" si="10"/>
        <v>12118.431599999998</v>
      </c>
      <c r="F43" s="48">
        <f t="shared" si="10"/>
        <v>11789.9973048</v>
      </c>
      <c r="G43" s="48">
        <f t="shared" si="10"/>
        <v>10784.6724</v>
      </c>
      <c r="H43" s="48">
        <f t="shared" si="10"/>
        <v>11828.6301744</v>
      </c>
      <c r="I43" s="48">
        <f t="shared" si="10"/>
        <v>10959.9552</v>
      </c>
      <c r="J43" s="48">
        <f t="shared" si="10"/>
        <v>12974.3320512</v>
      </c>
      <c r="K43" s="48">
        <f t="shared" si="10"/>
        <v>12394.5632</v>
      </c>
      <c r="L43" s="48">
        <f t="shared" si="10"/>
        <v>10659.321857599998</v>
      </c>
      <c r="M43" s="48">
        <f t="shared" si="10"/>
        <v>11711.328800000001</v>
      </c>
      <c r="N43" s="48">
        <f t="shared" si="4"/>
        <v>140771.03064239997</v>
      </c>
      <c r="O43" s="15"/>
      <c r="P43" s="10"/>
    </row>
    <row r="44" spans="1:16" ht="12">
      <c r="A44" s="59" t="s">
        <v>11</v>
      </c>
      <c r="B44" s="48">
        <f aca="true" t="shared" si="11" ref="B44:M44">B15*B31</f>
        <v>394.546464</v>
      </c>
      <c r="C44" s="48">
        <f t="shared" si="11"/>
        <v>112.1908</v>
      </c>
      <c r="D44" s="48">
        <f t="shared" si="11"/>
        <v>105.2824</v>
      </c>
      <c r="E44" s="48">
        <f t="shared" si="11"/>
        <v>114.5744</v>
      </c>
      <c r="F44" s="48">
        <f t="shared" si="11"/>
        <v>536.987088</v>
      </c>
      <c r="G44" s="48">
        <f t="shared" si="11"/>
        <v>1403.9712</v>
      </c>
      <c r="H44" s="48">
        <f t="shared" si="11"/>
        <v>600.708591</v>
      </c>
      <c r="I44" s="48">
        <f t="shared" si="11"/>
        <v>344.54159999999996</v>
      </c>
      <c r="J44" s="48">
        <f t="shared" si="11"/>
        <v>827.2566720000001</v>
      </c>
      <c r="K44" s="48">
        <f t="shared" si="11"/>
        <v>1088.0448000000001</v>
      </c>
      <c r="L44" s="48">
        <f t="shared" si="11"/>
        <v>445.610256</v>
      </c>
      <c r="M44" s="48">
        <f t="shared" si="11"/>
        <v>768.9792</v>
      </c>
      <c r="N44" s="48">
        <f t="shared" si="4"/>
        <v>6742.6934710000005</v>
      </c>
      <c r="O44" s="15"/>
      <c r="P44" s="10"/>
    </row>
    <row r="45" spans="1:16" s="38" customFormat="1" ht="12">
      <c r="A45" s="44" t="s">
        <v>23</v>
      </c>
      <c r="B45" s="49">
        <f aca="true" t="shared" si="12" ref="B45:N45">SUM(B36:B44)</f>
        <v>38783.205504</v>
      </c>
      <c r="C45" s="49">
        <f t="shared" si="12"/>
        <v>30543.987599999997</v>
      </c>
      <c r="D45" s="49">
        <f t="shared" si="12"/>
        <v>26679.6616</v>
      </c>
      <c r="E45" s="49">
        <f t="shared" si="12"/>
        <v>37256.761999999995</v>
      </c>
      <c r="F45" s="49">
        <f t="shared" si="12"/>
        <v>40189.978488</v>
      </c>
      <c r="G45" s="49">
        <f t="shared" si="12"/>
        <v>42731.297999999995</v>
      </c>
      <c r="H45" s="49">
        <f t="shared" si="12"/>
        <v>47966.868711</v>
      </c>
      <c r="I45" s="49">
        <f t="shared" si="12"/>
        <v>50829.0236</v>
      </c>
      <c r="J45" s="49">
        <f t="shared" si="12"/>
        <v>71188.703112</v>
      </c>
      <c r="K45" s="49">
        <f t="shared" si="12"/>
        <v>65328.24359999999</v>
      </c>
      <c r="L45" s="49">
        <f t="shared" si="12"/>
        <v>49014.94379600001</v>
      </c>
      <c r="M45" s="49">
        <f t="shared" si="12"/>
        <v>62878.2048</v>
      </c>
      <c r="N45" s="49">
        <f t="shared" si="12"/>
        <v>563390.8808109999</v>
      </c>
      <c r="O45" s="39"/>
      <c r="P45" s="39"/>
    </row>
    <row r="46" spans="1:16" ht="12">
      <c r="A46" s="9" t="s">
        <v>21</v>
      </c>
      <c r="B46" s="48">
        <f>B16*B32</f>
        <v>-3914.740224</v>
      </c>
      <c r="C46" s="48">
        <f aca="true" t="shared" si="13" ref="C46:M46">C16*C32</f>
        <v>-3867.8496000000005</v>
      </c>
      <c r="D46" s="48">
        <f t="shared" si="13"/>
        <v>-3629.6352</v>
      </c>
      <c r="E46" s="48">
        <f t="shared" si="13"/>
        <v>-3905.4624000000003</v>
      </c>
      <c r="F46" s="48">
        <f t="shared" si="13"/>
        <v>-3555.4126080000005</v>
      </c>
      <c r="G46" s="48">
        <f t="shared" si="13"/>
        <v>-3314.1056</v>
      </c>
      <c r="H46" s="48">
        <f t="shared" si="13"/>
        <v>-3485.3274240000005</v>
      </c>
      <c r="I46" s="48">
        <f t="shared" si="13"/>
        <v>-3418.5856</v>
      </c>
      <c r="J46" s="48">
        <f t="shared" si="13"/>
        <v>-3968.401152000001</v>
      </c>
      <c r="K46" s="48">
        <f t="shared" si="13"/>
        <v>-3882.4768</v>
      </c>
      <c r="L46" s="48">
        <f t="shared" si="13"/>
        <v>-3260.319296</v>
      </c>
      <c r="M46" s="48">
        <f t="shared" si="13"/>
        <v>-3866.8336000000004</v>
      </c>
      <c r="N46" s="48">
        <f t="shared" si="4"/>
        <v>-44069.14950399999</v>
      </c>
      <c r="O46" s="39"/>
      <c r="P46" s="10"/>
    </row>
    <row r="47" spans="1:16" ht="12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0"/>
    </row>
    <row r="48" spans="1:26" s="19" customFormat="1" ht="12">
      <c r="A48" s="66" t="s">
        <v>5</v>
      </c>
      <c r="B48" s="68">
        <f>SUM(B45:B47)</f>
        <v>34868.46528</v>
      </c>
      <c r="C48" s="68">
        <f aca="true" t="shared" si="14" ref="C48:N48">SUM(C45:C47)</f>
        <v>26676.137999999995</v>
      </c>
      <c r="D48" s="68">
        <f t="shared" si="14"/>
        <v>23050.0264</v>
      </c>
      <c r="E48" s="68">
        <f t="shared" si="14"/>
        <v>33351.2996</v>
      </c>
      <c r="F48" s="68">
        <f t="shared" si="14"/>
        <v>36634.56588</v>
      </c>
      <c r="G48" s="68">
        <f t="shared" si="14"/>
        <v>39417.19239999999</v>
      </c>
      <c r="H48" s="68">
        <f t="shared" si="14"/>
        <v>44481.541287</v>
      </c>
      <c r="I48" s="68">
        <f t="shared" si="14"/>
        <v>47410.438</v>
      </c>
      <c r="J48" s="68">
        <f t="shared" si="14"/>
        <v>67220.30196</v>
      </c>
      <c r="K48" s="68">
        <f t="shared" si="14"/>
        <v>61445.76679999999</v>
      </c>
      <c r="L48" s="68">
        <f t="shared" si="14"/>
        <v>45754.624500000005</v>
      </c>
      <c r="M48" s="68">
        <f t="shared" si="14"/>
        <v>59011.3712</v>
      </c>
      <c r="N48" s="68">
        <f t="shared" si="14"/>
        <v>519321.7313069999</v>
      </c>
      <c r="O48" s="33"/>
      <c r="P48" s="34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2:26" ht="1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  <c r="O49" s="31"/>
      <c r="P49" s="32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16" s="31" customFormat="1" ht="12">
      <c r="A50" s="71" t="s">
        <v>19</v>
      </c>
      <c r="B50" s="71">
        <v>48641</v>
      </c>
      <c r="C50" s="71">
        <v>48531</v>
      </c>
      <c r="D50" s="71">
        <v>48793</v>
      </c>
      <c r="E50" s="71">
        <v>48626</v>
      </c>
      <c r="F50" s="71">
        <v>49033</v>
      </c>
      <c r="G50" s="71">
        <v>49241</v>
      </c>
      <c r="H50" s="71">
        <v>49543</v>
      </c>
      <c r="I50" s="71">
        <v>49633</v>
      </c>
      <c r="J50" s="71">
        <v>49732</v>
      </c>
      <c r="K50" s="71">
        <v>49824</v>
      </c>
      <c r="L50" s="71">
        <v>49949</v>
      </c>
      <c r="M50" s="71">
        <v>49997</v>
      </c>
      <c r="N50" s="71">
        <f>SUM(B50:M50)</f>
        <v>591543</v>
      </c>
      <c r="P50" s="32"/>
    </row>
    <row r="51" spans="1:26" s="15" customFormat="1" ht="12">
      <c r="A51" s="20"/>
      <c r="B51" s="2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1"/>
      <c r="P51" s="6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s="15" customFormat="1" ht="12">
      <c r="A52" s="20" t="s">
        <v>13</v>
      </c>
      <c r="B52" s="47">
        <f>+_xlfn.IFERROR(B48/B50,0)</f>
        <v>0.7168533804814867</v>
      </c>
      <c r="C52" s="47">
        <f aca="true" t="shared" si="15" ref="C52:M52">+_xlfn.IFERROR(C48/C50,0)</f>
        <v>0.5496721270940222</v>
      </c>
      <c r="D52" s="47">
        <f t="shared" si="15"/>
        <v>0.47240436947922854</v>
      </c>
      <c r="E52" s="47">
        <f t="shared" si="15"/>
        <v>0.685873804137704</v>
      </c>
      <c r="F52" s="47">
        <f t="shared" si="15"/>
        <v>0.7471410250239635</v>
      </c>
      <c r="G52" s="47">
        <f t="shared" si="15"/>
        <v>0.8004953676814036</v>
      </c>
      <c r="H52" s="47">
        <f t="shared" si="15"/>
        <v>0.8978370564358235</v>
      </c>
      <c r="I52" s="47">
        <f t="shared" si="15"/>
        <v>0.9552200753530917</v>
      </c>
      <c r="J52" s="47">
        <f t="shared" si="15"/>
        <v>1.3516508879594626</v>
      </c>
      <c r="K52" s="47">
        <f t="shared" si="15"/>
        <v>1.2332563985228</v>
      </c>
      <c r="L52" s="47">
        <f t="shared" si="15"/>
        <v>0.9160268373741217</v>
      </c>
      <c r="M52" s="47">
        <f t="shared" si="15"/>
        <v>1.1802982418945136</v>
      </c>
      <c r="N52" s="47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s="15" customFormat="1" ht="12">
      <c r="A53" s="20" t="s">
        <v>14</v>
      </c>
      <c r="B53" s="47">
        <v>1.31</v>
      </c>
      <c r="C53" s="47">
        <v>1.31</v>
      </c>
      <c r="D53" s="47">
        <v>1.31</v>
      </c>
      <c r="E53" s="56">
        <v>0.92</v>
      </c>
      <c r="F53" s="56">
        <v>0.92</v>
      </c>
      <c r="G53" s="56">
        <v>0.92</v>
      </c>
      <c r="H53" s="56">
        <v>0.92</v>
      </c>
      <c r="I53" s="56">
        <v>0.92</v>
      </c>
      <c r="J53" s="56">
        <v>0.92</v>
      </c>
      <c r="K53" s="56">
        <v>0.92</v>
      </c>
      <c r="L53" s="56">
        <v>0.92</v>
      </c>
      <c r="M53" s="56">
        <v>0.92</v>
      </c>
      <c r="N53" s="47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s="15" customFormat="1" ht="12">
      <c r="A54" s="20" t="s">
        <v>15</v>
      </c>
      <c r="B54" s="48">
        <f>+B53*B50</f>
        <v>63719.71</v>
      </c>
      <c r="C54" s="48">
        <f>+C53*C50</f>
        <v>63575.61</v>
      </c>
      <c r="D54" s="48">
        <f aca="true" t="shared" si="16" ref="D54:L54">+D53*D50</f>
        <v>63918.83</v>
      </c>
      <c r="E54" s="48">
        <f t="shared" si="16"/>
        <v>44735.920000000006</v>
      </c>
      <c r="F54" s="48">
        <f t="shared" si="16"/>
        <v>45110.36</v>
      </c>
      <c r="G54" s="48">
        <f t="shared" si="16"/>
        <v>45301.72</v>
      </c>
      <c r="H54" s="48">
        <f t="shared" si="16"/>
        <v>45579.560000000005</v>
      </c>
      <c r="I54" s="48">
        <f t="shared" si="16"/>
        <v>45662.36</v>
      </c>
      <c r="J54" s="48">
        <f t="shared" si="16"/>
        <v>45753.44</v>
      </c>
      <c r="K54" s="48">
        <f t="shared" si="16"/>
        <v>45838.08</v>
      </c>
      <c r="L54" s="48">
        <f t="shared" si="16"/>
        <v>45953.08</v>
      </c>
      <c r="M54" s="48">
        <f>+M53*M50</f>
        <v>45997.240000000005</v>
      </c>
      <c r="N54" s="48">
        <f>SUM(B54:M54)</f>
        <v>601145.91</v>
      </c>
      <c r="O54" s="31"/>
      <c r="S54" s="31"/>
      <c r="T54" s="31"/>
      <c r="U54" s="31"/>
      <c r="V54" s="31"/>
      <c r="W54" s="31"/>
      <c r="X54" s="31"/>
      <c r="Y54" s="31"/>
      <c r="Z54" s="31"/>
    </row>
    <row r="55" spans="1:26" s="18" customFormat="1" ht="12.75" thickBot="1">
      <c r="A55" s="69" t="s">
        <v>26</v>
      </c>
      <c r="B55" s="70">
        <f>+ROUND(B54-B48,2)</f>
        <v>28851.24</v>
      </c>
      <c r="C55" s="70">
        <f aca="true" t="shared" si="17" ref="C55:M55">+ROUND(C54-C48,2)</f>
        <v>36899.47</v>
      </c>
      <c r="D55" s="70">
        <f t="shared" si="17"/>
        <v>40868.8</v>
      </c>
      <c r="E55" s="70">
        <f t="shared" si="17"/>
        <v>11384.62</v>
      </c>
      <c r="F55" s="70">
        <f t="shared" si="17"/>
        <v>8475.79</v>
      </c>
      <c r="G55" s="70">
        <f t="shared" si="17"/>
        <v>5884.53</v>
      </c>
      <c r="H55" s="70">
        <f t="shared" si="17"/>
        <v>1098.02</v>
      </c>
      <c r="I55" s="70">
        <f t="shared" si="17"/>
        <v>-1748.08</v>
      </c>
      <c r="J55" s="70">
        <f t="shared" si="17"/>
        <v>-21466.86</v>
      </c>
      <c r="K55" s="70">
        <f t="shared" si="17"/>
        <v>-15607.69</v>
      </c>
      <c r="L55" s="70">
        <f t="shared" si="17"/>
        <v>198.46</v>
      </c>
      <c r="M55" s="70">
        <f t="shared" si="17"/>
        <v>-13014.13</v>
      </c>
      <c r="N55" s="70">
        <f>SUM(B55:M55)</f>
        <v>81824.17000000001</v>
      </c>
      <c r="O55" s="33"/>
      <c r="S55" s="33"/>
      <c r="T55" s="33"/>
      <c r="U55" s="33"/>
      <c r="V55" s="33"/>
      <c r="W55" s="33"/>
      <c r="X55" s="33"/>
      <c r="Y55" s="33"/>
      <c r="Z55" s="33"/>
    </row>
    <row r="56" spans="1:26" s="15" customFormat="1" ht="12">
      <c r="A56" s="20"/>
      <c r="B56" s="22"/>
      <c r="C56" s="22"/>
      <c r="D56" s="22"/>
      <c r="E56" s="22"/>
      <c r="F56" s="22"/>
      <c r="G56" s="22"/>
      <c r="H56" s="22"/>
      <c r="I56" s="22"/>
      <c r="J56" s="22"/>
      <c r="K56" s="22"/>
      <c r="N56" s="23"/>
      <c r="O56" s="52"/>
      <c r="P56" s="52"/>
      <c r="R56" s="31"/>
      <c r="S56" s="31"/>
      <c r="T56" s="31"/>
      <c r="U56" s="31"/>
      <c r="V56" s="31"/>
      <c r="W56" s="31"/>
      <c r="X56" s="31"/>
      <c r="Y56" s="31"/>
      <c r="Z56" s="31"/>
    </row>
    <row r="57" spans="1:26" s="15" customFormat="1" ht="12.75">
      <c r="A57" s="50"/>
      <c r="M57" s="14" t="s">
        <v>16</v>
      </c>
      <c r="N57" s="10">
        <f>ROUND(N48/N50,2)</f>
        <v>0.88</v>
      </c>
      <c r="O57" s="40"/>
      <c r="P57" s="53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s="15" customFormat="1" ht="12.75">
      <c r="A58" s="50"/>
      <c r="B58" s="10"/>
      <c r="C58" s="10"/>
      <c r="D58" s="10"/>
      <c r="E58" s="10"/>
      <c r="F58" s="10"/>
      <c r="H58" s="24"/>
      <c r="I58" s="24"/>
      <c r="J58" s="24"/>
      <c r="K58" s="24"/>
      <c r="L58" s="24"/>
      <c r="M58" s="24" t="s">
        <v>17</v>
      </c>
      <c r="N58" s="25">
        <f>ROUND(-N55/N50,2)</f>
        <v>-0.14</v>
      </c>
      <c r="O58" s="40"/>
      <c r="P58" s="53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s="15" customFormat="1" ht="12">
      <c r="A59" s="20"/>
      <c r="H59" s="14"/>
      <c r="I59" s="14"/>
      <c r="J59" s="14"/>
      <c r="K59" s="14"/>
      <c r="L59" s="14"/>
      <c r="M59" s="14" t="s">
        <v>18</v>
      </c>
      <c r="N59" s="10">
        <f>+N57+N58</f>
        <v>0.74</v>
      </c>
      <c r="O59" s="40"/>
      <c r="P59" s="53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s="15" customFormat="1" ht="12">
      <c r="A60" s="20"/>
      <c r="M60" s="14" t="s">
        <v>0</v>
      </c>
      <c r="N60" s="32">
        <v>0.52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s="15" customFormat="1" ht="12">
      <c r="A61" s="20"/>
      <c r="M61" s="14" t="s">
        <v>1</v>
      </c>
      <c r="N61" s="10">
        <f>+N59-N60</f>
        <v>0.21999999999999997</v>
      </c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s="15" customFormat="1" ht="12">
      <c r="A62" s="20"/>
      <c r="M62" s="14" t="s">
        <v>2</v>
      </c>
      <c r="N62" s="26">
        <f>-N61*N50</f>
        <v>-130139.45999999998</v>
      </c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s="15" customFormat="1" ht="12">
      <c r="A63" s="20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s="15" customFormat="1" ht="12">
      <c r="A64" s="20"/>
      <c r="M64" s="14" t="s">
        <v>20</v>
      </c>
      <c r="N64" s="27">
        <v>0.52</v>
      </c>
      <c r="O64" s="36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s="15" customFormat="1" ht="12">
      <c r="A65" s="20"/>
      <c r="J65" s="18"/>
      <c r="K65" s="18"/>
      <c r="L65" s="18"/>
      <c r="M65" s="57" t="s">
        <v>32</v>
      </c>
      <c r="N65" s="58">
        <f>N59</f>
        <v>0.74</v>
      </c>
      <c r="O65" s="36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s="15" customFormat="1" ht="12">
      <c r="A66" s="20"/>
      <c r="M66" s="28" t="s">
        <v>1</v>
      </c>
      <c r="N66" s="27">
        <f>-N64+N65</f>
        <v>0.21999999999999997</v>
      </c>
      <c r="O66" s="37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s="15" customFormat="1" ht="12">
      <c r="A67" s="20"/>
      <c r="M67" s="14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s="15" customFormat="1" ht="12">
      <c r="A68" s="20"/>
      <c r="M68" s="14" t="s">
        <v>22</v>
      </c>
      <c r="N68" s="29">
        <f>N66/N64</f>
        <v>0.423076923076923</v>
      </c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s="15" customFormat="1" ht="12">
      <c r="A69" s="20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s="15" customFormat="1" ht="12">
      <c r="A70" s="20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s="15" customFormat="1" ht="12">
      <c r="A71" s="51"/>
      <c r="B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s="15" customFormat="1" ht="12">
      <c r="A72" s="20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s="15" customFormat="1" ht="12">
      <c r="A73" s="20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s="15" customFormat="1" ht="12">
      <c r="A74" s="20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s="15" customFormat="1" ht="12">
      <c r="A75" s="20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s="15" customFormat="1" ht="12">
      <c r="A76" s="20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s="15" customFormat="1" ht="12">
      <c r="A77" s="20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s="15" customFormat="1" ht="12">
      <c r="A78" s="20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s="15" customFormat="1" ht="12">
      <c r="A79" s="20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s="15" customFormat="1" ht="12">
      <c r="A80" s="20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s="15" customFormat="1" ht="12">
      <c r="A81" s="20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s="15" customFormat="1" ht="12">
      <c r="A82" s="20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s="15" customFormat="1" ht="12">
      <c r="A83" s="20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s="15" customFormat="1" ht="12">
      <c r="A84" s="20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s="15" customFormat="1" ht="12">
      <c r="A85" s="20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s="15" customFormat="1" ht="12">
      <c r="A86" s="20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s="15" customFormat="1" ht="12">
      <c r="A87" s="20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s="15" customFormat="1" ht="12">
      <c r="A88" s="20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s="15" customFormat="1" ht="12">
      <c r="A89" s="20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s="15" customFormat="1" ht="12">
      <c r="A90" s="2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s="15" customFormat="1" ht="12">
      <c r="A91" s="20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5:26" ht="12"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5:26" ht="12"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</sheetData>
  <sheetProtection/>
  <printOptions/>
  <pageMargins left="0.5" right="0.5" top="0.5" bottom="0.5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2017-01-09T23:43:07Z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HighlyConfidenti">
    <vt:lpwstr>0</vt:lpwstr>
  </property>
  <property fmtid="{D5CDD505-2E9C-101B-9397-08002B2CF9AE}" pid="5" name="DocketNumb">
    <vt:lpwstr>170019</vt:lpwstr>
  </property>
  <property fmtid="{D5CDD505-2E9C-101B-9397-08002B2CF9AE}" pid="6" name="IsConfidenti">
    <vt:lpwstr>0</vt:lpwstr>
  </property>
  <property fmtid="{D5CDD505-2E9C-101B-9397-08002B2CF9AE}" pid="7" name="Dat">
    <vt:lpwstr>2017-01-09T00:00:00Z</vt:lpwstr>
  </property>
  <property fmtid="{D5CDD505-2E9C-101B-9397-08002B2CF9AE}" pid="8" name="Nickna">
    <vt:lpwstr/>
  </property>
  <property fmtid="{D5CDD505-2E9C-101B-9397-08002B2CF9AE}" pid="9" name="CaseCompanyNam">
    <vt:lpwstr>HAROLD LEMAY ENTERPRISES, INC.</vt:lpwstr>
  </property>
  <property fmtid="{D5CDD505-2E9C-101B-9397-08002B2CF9AE}" pid="10" name="Proce">
    <vt:lpwstr/>
  </property>
  <property fmtid="{D5CDD505-2E9C-101B-9397-08002B2CF9AE}" pid="11" name="_docset_NoMedatataSyncRequir">
    <vt:lpwstr>False</vt:lpwstr>
  </property>
  <property fmtid="{D5CDD505-2E9C-101B-9397-08002B2CF9AE}" pid="12" name="Visibili">
    <vt:lpwstr/>
  </property>
  <property fmtid="{D5CDD505-2E9C-101B-9397-08002B2CF9AE}" pid="13" name="CaseTy">
    <vt:lpwstr>Tariff Revision</vt:lpwstr>
  </property>
  <property fmtid="{D5CDD505-2E9C-101B-9397-08002B2CF9AE}" pid="14" name="OpenedDa">
    <vt:lpwstr>2017-01-09T00:00:00Z</vt:lpwstr>
  </property>
  <property fmtid="{D5CDD505-2E9C-101B-9397-08002B2CF9AE}" pid="15" name="Pref">
    <vt:lpwstr>TG</vt:lpwstr>
  </property>
  <property fmtid="{D5CDD505-2E9C-101B-9397-08002B2CF9AE}" pid="16" name="IndustryCo">
    <vt:lpwstr>227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