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75" windowWidth="18120" windowHeight="11625"/>
  </bookViews>
  <sheets>
    <sheet name="01-2016 SOG" sheetId="5" r:id="rId1"/>
    <sheet name="02-2016 SOG" sheetId="4" r:id="rId2"/>
    <sheet name="03-2016 SOG" sheetId="1" r:id="rId3"/>
    <sheet name="12 ME 03-2016 SOG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urrQtr">'[2]Inc Stmt'!$AJ$222</definedName>
    <definedName name="Data.Avg">'[2]Avg Amts'!$A$5:$BP$34</definedName>
    <definedName name="Data.Qtrs.Avg">'[2]Avg Amts'!$A$5:$IV$5</definedName>
    <definedName name="MTD_Format">[3]Mthly!$B$11:$D$11,[3]Mthly!$B$31:$D$31</definedName>
    <definedName name="_xlnm.Print_Area" localSheetId="0">'01-2016 SOG'!$A$1:$W$70</definedName>
    <definedName name="_xlnm.Print_Area" localSheetId="1">'02-2016 SOG'!$A$1:$W$70</definedName>
    <definedName name="RdSch_CY">'[4]INPUT TAB'!#REF!</definedName>
    <definedName name="RdSch_PY">'[4]INPUT TAB'!#REF!</definedName>
    <definedName name="RdSch_PY2">'[4]INPUT TAB'!#REF!</definedName>
    <definedName name="Therm_upload" localSheetId="0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[3]YTD!$B$13:$D$13,[3]YTD!$B$32:$D$32</definedName>
  </definedNames>
  <calcPr calcId="145621"/>
</workbook>
</file>

<file path=xl/calcChain.xml><?xml version="1.0" encoding="utf-8"?>
<calcChain xmlns="http://schemas.openxmlformats.org/spreadsheetml/2006/main">
  <c r="M64" i="2" l="1"/>
  <c r="G64" i="2"/>
  <c r="K64" i="2" s="1"/>
  <c r="E64" i="2"/>
  <c r="I64" i="2" s="1"/>
  <c r="M63" i="2"/>
  <c r="M66" i="2" s="1"/>
  <c r="G63" i="2"/>
  <c r="G66" i="2" s="1"/>
  <c r="E63" i="2"/>
  <c r="O63" i="2" s="1"/>
  <c r="M56" i="2"/>
  <c r="G56" i="2"/>
  <c r="K56" i="2" s="1"/>
  <c r="E56" i="2"/>
  <c r="M55" i="2"/>
  <c r="M58" i="2" s="1"/>
  <c r="G55" i="2"/>
  <c r="G58" i="2" s="1"/>
  <c r="E55" i="2"/>
  <c r="O55" i="2" s="1"/>
  <c r="M50" i="2"/>
  <c r="G50" i="2"/>
  <c r="K50" i="2" s="1"/>
  <c r="E50" i="2"/>
  <c r="O50" i="2" s="1"/>
  <c r="M49" i="2"/>
  <c r="G49" i="2"/>
  <c r="K49" i="2" s="1"/>
  <c r="E49" i="2"/>
  <c r="I49" i="2" s="1"/>
  <c r="M48" i="2"/>
  <c r="M52" i="2" s="1"/>
  <c r="G48" i="2"/>
  <c r="K48" i="2" s="1"/>
  <c r="E48" i="2"/>
  <c r="E52" i="2" s="1"/>
  <c r="M44" i="2"/>
  <c r="E44" i="2"/>
  <c r="M43" i="2"/>
  <c r="E43" i="2"/>
  <c r="M42" i="2"/>
  <c r="E42" i="2"/>
  <c r="M41" i="2"/>
  <c r="E41" i="2"/>
  <c r="M40" i="2"/>
  <c r="G40" i="2"/>
  <c r="E40" i="2"/>
  <c r="M39" i="2"/>
  <c r="G39" i="2"/>
  <c r="E39" i="2"/>
  <c r="M38" i="2"/>
  <c r="G38" i="2"/>
  <c r="E38" i="2"/>
  <c r="M37" i="2"/>
  <c r="G37" i="2"/>
  <c r="E37" i="2"/>
  <c r="M33" i="2"/>
  <c r="G33" i="2"/>
  <c r="E33" i="2"/>
  <c r="O33" i="2" s="1"/>
  <c r="M32" i="2"/>
  <c r="G32" i="2"/>
  <c r="E32" i="2"/>
  <c r="U26" i="2"/>
  <c r="M26" i="2"/>
  <c r="G26" i="2"/>
  <c r="E26" i="2"/>
  <c r="I26" i="2" s="1"/>
  <c r="M25" i="2"/>
  <c r="M28" i="2" s="1"/>
  <c r="G25" i="2"/>
  <c r="G28" i="2" s="1"/>
  <c r="E25" i="2"/>
  <c r="E28" i="2" s="1"/>
  <c r="U18" i="2"/>
  <c r="M18" i="2"/>
  <c r="G18" i="2"/>
  <c r="E18" i="2"/>
  <c r="I18" i="2" s="1"/>
  <c r="M17" i="2"/>
  <c r="G17" i="2"/>
  <c r="U17" i="2" s="1"/>
  <c r="E17" i="2"/>
  <c r="E20" i="2" s="1"/>
  <c r="U12" i="2"/>
  <c r="M12" i="2"/>
  <c r="G12" i="2"/>
  <c r="E12" i="2"/>
  <c r="U11" i="2"/>
  <c r="M11" i="2"/>
  <c r="W11" i="2" s="1"/>
  <c r="G11" i="2"/>
  <c r="E11" i="2"/>
  <c r="S11" i="2" s="1"/>
  <c r="U10" i="2"/>
  <c r="M10" i="2"/>
  <c r="M14" i="2" s="1"/>
  <c r="G10" i="2"/>
  <c r="G14" i="2" s="1"/>
  <c r="E10" i="2"/>
  <c r="E14" i="2" s="1"/>
  <c r="W8" i="2"/>
  <c r="S8" i="2"/>
  <c r="M8" i="2"/>
  <c r="E8" i="2"/>
  <c r="O6" i="2"/>
  <c r="E3" i="2"/>
  <c r="I12" i="2" l="1"/>
  <c r="M20" i="2"/>
  <c r="K18" i="2"/>
  <c r="U25" i="2"/>
  <c r="K26" i="2"/>
  <c r="I32" i="2"/>
  <c r="K32" i="2" s="1"/>
  <c r="I56" i="2"/>
  <c r="E22" i="2"/>
  <c r="I14" i="2"/>
  <c r="O14" i="2"/>
  <c r="I10" i="2"/>
  <c r="O20" i="2"/>
  <c r="Q20" i="2" s="1"/>
  <c r="Q33" i="2"/>
  <c r="W20" i="2"/>
  <c r="W28" i="2"/>
  <c r="M22" i="2"/>
  <c r="Q14" i="2"/>
  <c r="I11" i="2"/>
  <c r="K11" i="2" s="1"/>
  <c r="K14" i="2"/>
  <c r="K10" i="2"/>
  <c r="O10" i="2"/>
  <c r="Q10" i="2" s="1"/>
  <c r="S10" i="2"/>
  <c r="W10" i="2"/>
  <c r="O11" i="2"/>
  <c r="Q11" i="2" s="1"/>
  <c r="K12" i="2"/>
  <c r="I28" i="2"/>
  <c r="K28" i="2" s="1"/>
  <c r="O28" i="2"/>
  <c r="Q28" i="2" s="1"/>
  <c r="O52" i="2"/>
  <c r="Q52" i="2" s="1"/>
  <c r="S14" i="2"/>
  <c r="M60" i="2"/>
  <c r="W14" i="2"/>
  <c r="Q50" i="2"/>
  <c r="U28" i="2"/>
  <c r="O12" i="2"/>
  <c r="Q12" i="2" s="1"/>
  <c r="S12" i="2"/>
  <c r="W12" i="2"/>
  <c r="O17" i="2"/>
  <c r="S17" i="2"/>
  <c r="W17" i="2"/>
  <c r="O18" i="2"/>
  <c r="Q18" i="2" s="1"/>
  <c r="S18" i="2"/>
  <c r="W18" i="2"/>
  <c r="G20" i="2"/>
  <c r="G22" i="2" s="1"/>
  <c r="O25" i="2"/>
  <c r="S25" i="2"/>
  <c r="W25" i="2"/>
  <c r="O26" i="2"/>
  <c r="Q26" i="2" s="1"/>
  <c r="S26" i="2"/>
  <c r="W26" i="2"/>
  <c r="O32" i="2"/>
  <c r="Q32" i="2" s="1"/>
  <c r="I33" i="2"/>
  <c r="K33" i="2" s="1"/>
  <c r="I48" i="2"/>
  <c r="O49" i="2"/>
  <c r="Q49" i="2" s="1"/>
  <c r="I50" i="2"/>
  <c r="G52" i="2"/>
  <c r="I52" i="2" s="1"/>
  <c r="I55" i="2"/>
  <c r="Q55" i="2"/>
  <c r="O56" i="2"/>
  <c r="Q56" i="2" s="1"/>
  <c r="E58" i="2"/>
  <c r="I63" i="2"/>
  <c r="Q63" i="2"/>
  <c r="O64" i="2"/>
  <c r="Q64" i="2" s="1"/>
  <c r="E66" i="2"/>
  <c r="I17" i="2"/>
  <c r="K17" i="2" s="1"/>
  <c r="Q17" i="2"/>
  <c r="I25" i="2"/>
  <c r="K25" i="2" s="1"/>
  <c r="Q25" i="2"/>
  <c r="O48" i="2"/>
  <c r="Q48" i="2" s="1"/>
  <c r="K55" i="2"/>
  <c r="K63" i="2"/>
  <c r="Q35" i="1"/>
  <c r="Q33" i="1"/>
  <c r="Q32" i="1"/>
  <c r="Q30" i="1"/>
  <c r="Q28" i="1"/>
  <c r="Q26" i="1"/>
  <c r="Q25" i="1"/>
  <c r="Q22" i="1"/>
  <c r="Q20" i="1"/>
  <c r="Q18" i="1"/>
  <c r="Q17" i="1"/>
  <c r="Q14" i="1"/>
  <c r="Q12" i="1"/>
  <c r="Q11" i="1"/>
  <c r="Q10" i="1"/>
  <c r="K68" i="1"/>
  <c r="K66" i="1"/>
  <c r="K64" i="1"/>
  <c r="K63" i="1"/>
  <c r="K60" i="1"/>
  <c r="K58" i="1"/>
  <c r="K56" i="1"/>
  <c r="K55" i="1"/>
  <c r="K52" i="1"/>
  <c r="K50" i="1"/>
  <c r="K49" i="1"/>
  <c r="K48" i="1"/>
  <c r="K35" i="1"/>
  <c r="K33" i="1"/>
  <c r="K32" i="1"/>
  <c r="K30" i="1"/>
  <c r="K28" i="1"/>
  <c r="K26" i="1"/>
  <c r="K25" i="1"/>
  <c r="K22" i="1"/>
  <c r="K20" i="1"/>
  <c r="K18" i="1"/>
  <c r="K17" i="1"/>
  <c r="K14" i="1"/>
  <c r="K12" i="1"/>
  <c r="K11" i="1"/>
  <c r="K10" i="1"/>
  <c r="G30" i="2" l="1"/>
  <c r="O66" i="2"/>
  <c r="Q66" i="2" s="1"/>
  <c r="I66" i="2"/>
  <c r="K66" i="2" s="1"/>
  <c r="S28" i="2"/>
  <c r="U20" i="2"/>
  <c r="E30" i="2"/>
  <c r="I22" i="2"/>
  <c r="K22" i="2" s="1"/>
  <c r="O22" i="2"/>
  <c r="O58" i="2"/>
  <c r="Q58" i="2" s="1"/>
  <c r="I58" i="2"/>
  <c r="K58" i="2" s="1"/>
  <c r="S20" i="2"/>
  <c r="U14" i="2"/>
  <c r="G60" i="2"/>
  <c r="K52" i="2"/>
  <c r="M68" i="2"/>
  <c r="W22" i="2"/>
  <c r="E60" i="2"/>
  <c r="M30" i="2"/>
  <c r="Q22" i="2"/>
  <c r="I20" i="2"/>
  <c r="K20" i="2" s="1"/>
  <c r="E68" i="2" l="1"/>
  <c r="I60" i="2"/>
  <c r="O60" i="2"/>
  <c r="Q60" i="2" s="1"/>
  <c r="S22" i="2"/>
  <c r="U22" i="2"/>
  <c r="G68" i="2"/>
  <c r="K60" i="2"/>
  <c r="M35" i="2"/>
  <c r="W30" i="2"/>
  <c r="E35" i="2"/>
  <c r="I30" i="2"/>
  <c r="O30" i="2"/>
  <c r="Q30" i="2" s="1"/>
  <c r="G35" i="2"/>
  <c r="K30" i="2"/>
  <c r="I35" i="2" l="1"/>
  <c r="O35" i="2"/>
  <c r="Q35" i="2" s="1"/>
  <c r="U30" i="2"/>
  <c r="K35" i="2"/>
  <c r="I68" i="2"/>
  <c r="K68" i="2" s="1"/>
  <c r="O68" i="2"/>
  <c r="Q68" i="2" s="1"/>
  <c r="S30" i="2"/>
  <c r="E8" i="1" l="1"/>
  <c r="S8" i="1" s="1"/>
  <c r="M8" i="1" l="1"/>
  <c r="W8" i="1" s="1"/>
  <c r="M64" i="5" l="1"/>
  <c r="G64" i="5"/>
  <c r="E64" i="5"/>
  <c r="I64" i="5" s="1"/>
  <c r="M63" i="5"/>
  <c r="M66" i="5" s="1"/>
  <c r="G63" i="5"/>
  <c r="G66" i="5" s="1"/>
  <c r="E63" i="5"/>
  <c r="O63" i="5" s="1"/>
  <c r="M56" i="5"/>
  <c r="G56" i="5"/>
  <c r="E56" i="5"/>
  <c r="I56" i="5" s="1"/>
  <c r="M55" i="5"/>
  <c r="M58" i="5" s="1"/>
  <c r="G55" i="5"/>
  <c r="G58" i="5" s="1"/>
  <c r="E55" i="5"/>
  <c r="O55" i="5" s="1"/>
  <c r="M50" i="5"/>
  <c r="G50" i="5"/>
  <c r="E50" i="5"/>
  <c r="O50" i="5" s="1"/>
  <c r="M49" i="5"/>
  <c r="G49" i="5"/>
  <c r="E49" i="5"/>
  <c r="I49" i="5" s="1"/>
  <c r="M48" i="5"/>
  <c r="M52" i="5" s="1"/>
  <c r="G48" i="5"/>
  <c r="E48" i="5"/>
  <c r="E52" i="5" s="1"/>
  <c r="M44" i="5"/>
  <c r="G44" i="5"/>
  <c r="E44" i="5"/>
  <c r="M43" i="5"/>
  <c r="G43" i="5"/>
  <c r="E43" i="5"/>
  <c r="M42" i="5"/>
  <c r="G42" i="5"/>
  <c r="E42" i="5"/>
  <c r="M41" i="5"/>
  <c r="G41" i="5"/>
  <c r="E41" i="5"/>
  <c r="M40" i="5"/>
  <c r="G40" i="5"/>
  <c r="E40" i="5"/>
  <c r="M39" i="5"/>
  <c r="G39" i="5"/>
  <c r="E39" i="5"/>
  <c r="M38" i="5"/>
  <c r="G38" i="5"/>
  <c r="E38" i="5"/>
  <c r="M37" i="5"/>
  <c r="G37" i="5"/>
  <c r="E37" i="5"/>
  <c r="M33" i="5"/>
  <c r="G33" i="5"/>
  <c r="E33" i="5"/>
  <c r="O33" i="5" s="1"/>
  <c r="M32" i="5"/>
  <c r="G32" i="5"/>
  <c r="E32" i="5"/>
  <c r="I32" i="5" s="1"/>
  <c r="M26" i="5"/>
  <c r="G26" i="5"/>
  <c r="U26" i="5" s="1"/>
  <c r="E26" i="5"/>
  <c r="I26" i="5" s="1"/>
  <c r="M25" i="5"/>
  <c r="M28" i="5" s="1"/>
  <c r="G25" i="5"/>
  <c r="U25" i="5" s="1"/>
  <c r="E25" i="5"/>
  <c r="E28" i="5" s="1"/>
  <c r="M18" i="5"/>
  <c r="G18" i="5"/>
  <c r="U18" i="5" s="1"/>
  <c r="E18" i="5"/>
  <c r="M17" i="5"/>
  <c r="M20" i="5" s="1"/>
  <c r="G17" i="5"/>
  <c r="U17" i="5" s="1"/>
  <c r="E17" i="5"/>
  <c r="E20" i="5" s="1"/>
  <c r="M12" i="5"/>
  <c r="G12" i="5"/>
  <c r="U12" i="5" s="1"/>
  <c r="E12" i="5"/>
  <c r="I12" i="5" s="1"/>
  <c r="M11" i="5"/>
  <c r="W11" i="5" s="1"/>
  <c r="G11" i="5"/>
  <c r="U11" i="5" s="1"/>
  <c r="E11" i="5"/>
  <c r="S11" i="5" s="1"/>
  <c r="M10" i="5"/>
  <c r="M14" i="5" s="1"/>
  <c r="G10" i="5"/>
  <c r="G14" i="5" s="1"/>
  <c r="E10" i="5"/>
  <c r="E14" i="5" s="1"/>
  <c r="E8" i="5"/>
  <c r="S8" i="5" s="1"/>
  <c r="E3" i="5"/>
  <c r="I18" i="5" l="1"/>
  <c r="M8" i="5"/>
  <c r="W8" i="5" s="1"/>
  <c r="O10" i="5"/>
  <c r="S10" i="5"/>
  <c r="W10" i="5"/>
  <c r="O11" i="5"/>
  <c r="K32" i="5"/>
  <c r="Q33" i="5"/>
  <c r="W20" i="5"/>
  <c r="K56" i="5"/>
  <c r="W28" i="5"/>
  <c r="K64" i="5"/>
  <c r="E22" i="5"/>
  <c r="I14" i="5"/>
  <c r="K14" i="5" s="1"/>
  <c r="O14" i="5"/>
  <c r="I10" i="5"/>
  <c r="K10" i="5" s="1"/>
  <c r="M22" i="5"/>
  <c r="Q14" i="5"/>
  <c r="Q10" i="5"/>
  <c r="U10" i="5"/>
  <c r="I11" i="5"/>
  <c r="K11" i="5" s="1"/>
  <c r="Q11" i="5"/>
  <c r="O20" i="5"/>
  <c r="Q20" i="5" s="1"/>
  <c r="O28" i="5"/>
  <c r="Q28" i="5"/>
  <c r="O52" i="5"/>
  <c r="S14" i="5"/>
  <c r="M60" i="5"/>
  <c r="Q52" i="5"/>
  <c r="W14" i="5"/>
  <c r="K49" i="5"/>
  <c r="Q50" i="5"/>
  <c r="K12" i="5"/>
  <c r="O12" i="5"/>
  <c r="Q12" i="5" s="1"/>
  <c r="S12" i="5"/>
  <c r="W12" i="5"/>
  <c r="O17" i="5"/>
  <c r="S17" i="5"/>
  <c r="W17" i="5"/>
  <c r="K18" i="5"/>
  <c r="O18" i="5"/>
  <c r="Q18" i="5" s="1"/>
  <c r="S18" i="5"/>
  <c r="W18" i="5"/>
  <c r="G20" i="5"/>
  <c r="G22" i="5" s="1"/>
  <c r="O25" i="5"/>
  <c r="S25" i="5"/>
  <c r="W25" i="5"/>
  <c r="K26" i="5"/>
  <c r="O26" i="5"/>
  <c r="Q26" i="5" s="1"/>
  <c r="S26" i="5"/>
  <c r="W26" i="5"/>
  <c r="G28" i="5"/>
  <c r="O32" i="5"/>
  <c r="Q32" i="5" s="1"/>
  <c r="I33" i="5"/>
  <c r="K33" i="5" s="1"/>
  <c r="I48" i="5"/>
  <c r="K48" i="5" s="1"/>
  <c r="O49" i="5"/>
  <c r="Q49" i="5" s="1"/>
  <c r="I50" i="5"/>
  <c r="K50" i="5" s="1"/>
  <c r="G52" i="5"/>
  <c r="I55" i="5"/>
  <c r="Q55" i="5"/>
  <c r="O56" i="5"/>
  <c r="Q56" i="5" s="1"/>
  <c r="E58" i="5"/>
  <c r="E60" i="5" s="1"/>
  <c r="I63" i="5"/>
  <c r="Q63" i="5"/>
  <c r="O64" i="5"/>
  <c r="Q64" i="5" s="1"/>
  <c r="E66" i="5"/>
  <c r="I17" i="5"/>
  <c r="K17" i="5" s="1"/>
  <c r="Q17" i="5"/>
  <c r="I25" i="5"/>
  <c r="K25" i="5" s="1"/>
  <c r="Q25" i="5"/>
  <c r="O48" i="5"/>
  <c r="Q48" i="5" s="1"/>
  <c r="K55" i="5"/>
  <c r="K63" i="5"/>
  <c r="E68" i="5" l="1"/>
  <c r="O60" i="5"/>
  <c r="S22" i="5"/>
  <c r="G30" i="5"/>
  <c r="U20" i="5"/>
  <c r="M68" i="5"/>
  <c r="Q60" i="5"/>
  <c r="W22" i="5"/>
  <c r="I20" i="5"/>
  <c r="M30" i="5"/>
  <c r="E30" i="5"/>
  <c r="I22" i="5"/>
  <c r="K22" i="5" s="1"/>
  <c r="O22" i="5"/>
  <c r="Q22" i="5" s="1"/>
  <c r="O66" i="5"/>
  <c r="Q66" i="5" s="1"/>
  <c r="I66" i="5"/>
  <c r="K66" i="5" s="1"/>
  <c r="S28" i="5"/>
  <c r="O58" i="5"/>
  <c r="Q58" i="5" s="1"/>
  <c r="I58" i="5"/>
  <c r="K58" i="5" s="1"/>
  <c r="S20" i="5"/>
  <c r="U14" i="5"/>
  <c r="G60" i="5"/>
  <c r="I60" i="5" s="1"/>
  <c r="K52" i="5"/>
  <c r="K20" i="5"/>
  <c r="U28" i="5"/>
  <c r="I52" i="5"/>
  <c r="I28" i="5"/>
  <c r="K28" i="5" s="1"/>
  <c r="U22" i="5" l="1"/>
  <c r="G68" i="5"/>
  <c r="K60" i="5"/>
  <c r="E35" i="5"/>
  <c r="I30" i="5"/>
  <c r="O30" i="5"/>
  <c r="M35" i="5"/>
  <c r="Q30" i="5"/>
  <c r="W30" i="5"/>
  <c r="G35" i="5"/>
  <c r="K30" i="5"/>
  <c r="I68" i="5"/>
  <c r="O68" i="5"/>
  <c r="Q68" i="5" s="1"/>
  <c r="S30" i="5"/>
  <c r="I35" i="5" l="1"/>
  <c r="O35" i="5"/>
  <c r="U30" i="5"/>
  <c r="K68" i="5"/>
  <c r="K35" i="5"/>
  <c r="Q35" i="5"/>
  <c r="M64" i="4" l="1"/>
  <c r="G64" i="4"/>
  <c r="K64" i="4" s="1"/>
  <c r="E64" i="4"/>
  <c r="I64" i="4" s="1"/>
  <c r="M63" i="4"/>
  <c r="M66" i="4" s="1"/>
  <c r="G63" i="4"/>
  <c r="G66" i="4" s="1"/>
  <c r="E63" i="4"/>
  <c r="O63" i="4" s="1"/>
  <c r="M56" i="4"/>
  <c r="G56" i="4"/>
  <c r="K56" i="4" s="1"/>
  <c r="E56" i="4"/>
  <c r="I56" i="4" s="1"/>
  <c r="M55" i="4"/>
  <c r="M58" i="4" s="1"/>
  <c r="G55" i="4"/>
  <c r="G58" i="4" s="1"/>
  <c r="E55" i="4"/>
  <c r="O55" i="4" s="1"/>
  <c r="M50" i="4"/>
  <c r="G50" i="4"/>
  <c r="E50" i="4"/>
  <c r="O50" i="4" s="1"/>
  <c r="M49" i="4"/>
  <c r="G49" i="4"/>
  <c r="E49" i="4"/>
  <c r="I49" i="4" s="1"/>
  <c r="M48" i="4"/>
  <c r="M52" i="4" s="1"/>
  <c r="G48" i="4"/>
  <c r="E48" i="4"/>
  <c r="E52" i="4" s="1"/>
  <c r="M44" i="4"/>
  <c r="G44" i="4"/>
  <c r="E44" i="4"/>
  <c r="M43" i="4"/>
  <c r="G43" i="4"/>
  <c r="E43" i="4"/>
  <c r="M42" i="4"/>
  <c r="G42" i="4"/>
  <c r="E42" i="4"/>
  <c r="M41" i="4"/>
  <c r="G41" i="4"/>
  <c r="E41" i="4"/>
  <c r="M40" i="4"/>
  <c r="G40" i="4"/>
  <c r="E40" i="4"/>
  <c r="M39" i="4"/>
  <c r="G39" i="4"/>
  <c r="E39" i="4"/>
  <c r="M38" i="4"/>
  <c r="G38" i="4"/>
  <c r="E38" i="4"/>
  <c r="M37" i="4"/>
  <c r="G37" i="4"/>
  <c r="E37" i="4"/>
  <c r="M33" i="4"/>
  <c r="G33" i="4"/>
  <c r="E33" i="4"/>
  <c r="O33" i="4" s="1"/>
  <c r="M32" i="4"/>
  <c r="G32" i="4"/>
  <c r="K32" i="4" s="1"/>
  <c r="E32" i="4"/>
  <c r="I32" i="4" s="1"/>
  <c r="M26" i="4"/>
  <c r="G26" i="4"/>
  <c r="U26" i="4" s="1"/>
  <c r="E26" i="4"/>
  <c r="I26" i="4" s="1"/>
  <c r="M25" i="4"/>
  <c r="M28" i="4" s="1"/>
  <c r="G25" i="4"/>
  <c r="U25" i="4" s="1"/>
  <c r="E25" i="4"/>
  <c r="E28" i="4" s="1"/>
  <c r="M18" i="4"/>
  <c r="G18" i="4"/>
  <c r="U18" i="4" s="1"/>
  <c r="E18" i="4"/>
  <c r="I18" i="4" s="1"/>
  <c r="M17" i="4"/>
  <c r="M20" i="4" s="1"/>
  <c r="G17" i="4"/>
  <c r="U17" i="4" s="1"/>
  <c r="E17" i="4"/>
  <c r="E20" i="4" s="1"/>
  <c r="M12" i="4"/>
  <c r="G12" i="4"/>
  <c r="U12" i="4" s="1"/>
  <c r="E12" i="4"/>
  <c r="I12" i="4" s="1"/>
  <c r="O11" i="4"/>
  <c r="M11" i="4"/>
  <c r="W11" i="4" s="1"/>
  <c r="G11" i="4"/>
  <c r="U11" i="4" s="1"/>
  <c r="E11" i="4"/>
  <c r="S11" i="4" s="1"/>
  <c r="W10" i="4"/>
  <c r="S10" i="4"/>
  <c r="O10" i="4"/>
  <c r="M10" i="4"/>
  <c r="M14" i="4" s="1"/>
  <c r="G10" i="4"/>
  <c r="G14" i="4" s="1"/>
  <c r="E10" i="4"/>
  <c r="E14" i="4" s="1"/>
  <c r="M8" i="4"/>
  <c r="W8" i="4" s="1"/>
  <c r="E8" i="4"/>
  <c r="S8" i="4" s="1"/>
  <c r="E3" i="4"/>
  <c r="Q33" i="4" l="1"/>
  <c r="W20" i="4"/>
  <c r="W28" i="4"/>
  <c r="E22" i="4"/>
  <c r="I14" i="4"/>
  <c r="K14" i="4" s="1"/>
  <c r="O14" i="4"/>
  <c r="Q14" i="4" s="1"/>
  <c r="I10" i="4"/>
  <c r="K10" i="4" s="1"/>
  <c r="M22" i="4"/>
  <c r="Q10" i="4"/>
  <c r="U10" i="4"/>
  <c r="I11" i="4"/>
  <c r="K11" i="4" s="1"/>
  <c r="Q11" i="4"/>
  <c r="O20" i="4"/>
  <c r="Q20" i="4"/>
  <c r="O28" i="4"/>
  <c r="Q28" i="4" s="1"/>
  <c r="O52" i="4"/>
  <c r="Q52" i="4" s="1"/>
  <c r="S14" i="4"/>
  <c r="M60" i="4"/>
  <c r="W14" i="4"/>
  <c r="K49" i="4"/>
  <c r="Q50" i="4"/>
  <c r="K12" i="4"/>
  <c r="O12" i="4"/>
  <c r="Q12" i="4" s="1"/>
  <c r="S12" i="4"/>
  <c r="W12" i="4"/>
  <c r="O17" i="4"/>
  <c r="S17" i="4"/>
  <c r="W17" i="4"/>
  <c r="K18" i="4"/>
  <c r="O18" i="4"/>
  <c r="Q18" i="4" s="1"/>
  <c r="S18" i="4"/>
  <c r="W18" i="4"/>
  <c r="G20" i="4"/>
  <c r="I20" i="4" s="1"/>
  <c r="O25" i="4"/>
  <c r="S25" i="4"/>
  <c r="W25" i="4"/>
  <c r="K26" i="4"/>
  <c r="O26" i="4"/>
  <c r="Q26" i="4" s="1"/>
  <c r="S26" i="4"/>
  <c r="W26" i="4"/>
  <c r="G28" i="4"/>
  <c r="O32" i="4"/>
  <c r="Q32" i="4" s="1"/>
  <c r="I33" i="4"/>
  <c r="K33" i="4" s="1"/>
  <c r="I48" i="4"/>
  <c r="K48" i="4" s="1"/>
  <c r="O49" i="4"/>
  <c r="Q49" i="4" s="1"/>
  <c r="I50" i="4"/>
  <c r="K50" i="4" s="1"/>
  <c r="G52" i="4"/>
  <c r="I55" i="4"/>
  <c r="Q55" i="4"/>
  <c r="O56" i="4"/>
  <c r="Q56" i="4" s="1"/>
  <c r="E58" i="4"/>
  <c r="E60" i="4" s="1"/>
  <c r="I63" i="4"/>
  <c r="Q63" i="4"/>
  <c r="O64" i="4"/>
  <c r="Q64" i="4" s="1"/>
  <c r="E66" i="4"/>
  <c r="I17" i="4"/>
  <c r="K17" i="4" s="1"/>
  <c r="Q17" i="4"/>
  <c r="I25" i="4"/>
  <c r="K25" i="4" s="1"/>
  <c r="Q25" i="4"/>
  <c r="O48" i="4"/>
  <c r="Q48" i="4" s="1"/>
  <c r="K55" i="4"/>
  <c r="K63" i="4"/>
  <c r="E68" i="4" l="1"/>
  <c r="O60" i="4"/>
  <c r="S22" i="4"/>
  <c r="U20" i="4"/>
  <c r="M68" i="4"/>
  <c r="Q60" i="4"/>
  <c r="W22" i="4"/>
  <c r="M30" i="4"/>
  <c r="E30" i="4"/>
  <c r="O22" i="4"/>
  <c r="Q22" i="4" s="1"/>
  <c r="O66" i="4"/>
  <c r="Q66" i="4" s="1"/>
  <c r="I66" i="4"/>
  <c r="K66" i="4" s="1"/>
  <c r="S28" i="4"/>
  <c r="O58" i="4"/>
  <c r="Q58" i="4" s="1"/>
  <c r="I58" i="4"/>
  <c r="K58" i="4" s="1"/>
  <c r="S20" i="4"/>
  <c r="U14" i="4"/>
  <c r="G60" i="4"/>
  <c r="I60" i="4" s="1"/>
  <c r="K20" i="4"/>
  <c r="U28" i="4"/>
  <c r="I52" i="4"/>
  <c r="K52" i="4" s="1"/>
  <c r="I28" i="4"/>
  <c r="K28" i="4" s="1"/>
  <c r="G22" i="4"/>
  <c r="E35" i="4" l="1"/>
  <c r="O30" i="4"/>
  <c r="M35" i="4"/>
  <c r="Q30" i="4"/>
  <c r="G30" i="4"/>
  <c r="U22" i="4"/>
  <c r="G68" i="4"/>
  <c r="K60" i="4"/>
  <c r="I22" i="4"/>
  <c r="K22" i="4" s="1"/>
  <c r="Q68" i="4"/>
  <c r="W30" i="4"/>
  <c r="I68" i="4"/>
  <c r="O68" i="4"/>
  <c r="S30" i="4"/>
  <c r="G35" i="4" l="1"/>
  <c r="I30" i="4"/>
  <c r="K30" i="4" s="1"/>
  <c r="U30" i="4"/>
  <c r="K68" i="4"/>
  <c r="I35" i="4"/>
  <c r="O35" i="4"/>
  <c r="Q35" i="4" s="1"/>
  <c r="K35" i="4" l="1"/>
</calcChain>
</file>

<file path=xl/sharedStrings.xml><?xml version="1.0" encoding="utf-8"?>
<sst xmlns="http://schemas.openxmlformats.org/spreadsheetml/2006/main" count="287" uniqueCount="68">
  <si>
    <t>PUGET SOUND ENERGY</t>
  </si>
  <si>
    <t>SUMMARY OF GAS OPERATING REVENUE &amp; THERM SALES</t>
  </si>
  <si>
    <t>INCREASE (DECREASE)</t>
  </si>
  <si>
    <t/>
  </si>
  <si>
    <t>VARIANCE FROM BUDGET</t>
  </si>
  <si>
    <t>VARIANCE FROM 2015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</si>
  <si>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</si>
  <si>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</si>
  <si>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</si>
  <si>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</si>
  <si>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</si>
  <si>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</si>
  <si>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</si>
  <si>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</si>
  <si>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</si>
  <si>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</si>
  <si>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</si>
  <si>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</si>
  <si>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</si>
  <si>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</si>
  <si>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</si>
  <si>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</si>
  <si>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</si>
  <si>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</si>
  <si>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</si>
  <si>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</si>
  <si>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</si>
  <si>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</si>
  <si>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</si>
  <si>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</si>
  <si>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</si>
  <si>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</si>
  <si>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</si>
  <si>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</si>
  <si>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</si>
  <si>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</si>
  <si>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</si>
  <si>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</si>
  <si>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</si>
  <si>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</si>
  <si>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</si>
  <si>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</si>
  <si>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</si>
  <si>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</si>
  <si>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</si>
  <si>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</si>
  <si>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</si>
  <si>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</si>
  <si>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</si>
  <si>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</si>
  <si>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</si>
  <si>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</si>
  <si>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</si>
  <si>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</si>
  <si>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</si>
  <si>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</si>
  <si>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</si>
  <si>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      Total operating revenues</t>
  </si>
  <si>
    <t>SCH.  81 (UtilityTax &amp; FranFee) in above</t>
  </si>
  <si>
    <t>SCH. 120 (Cons. Trk Rev) in above</t>
  </si>
  <si>
    <t>Low Income Surcharge in above</t>
  </si>
  <si>
    <t>SCH. 132 (Merger Rt Cr) in above</t>
  </si>
  <si>
    <t xml:space="preserve">    Commercial interruptible</t>
  </si>
  <si>
    <t xml:space="preserve">    Industrial interruptible</t>
  </si>
  <si>
    <t xml:space="preserve">       Total gas sales - therms</t>
  </si>
  <si>
    <t xml:space="preserve">       Total therms</t>
  </si>
  <si>
    <t>MONTH OF MARCH 2016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</si>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</sst>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_(* #,##0.00_);_(* \(#,##0.00\);_(* &quot;-&quot;_);_(@_)"/>
    <numFmt numFmtId="176" formatCode="00000"/>
    <numFmt numFmtId="177" formatCode="0.00_)"/>
    <numFmt numFmtId="179" formatCode="###,000"/>
    <numFmt numFmtId="185" formatCode="_(* #,##0.0_);_(* \(#,##0.0\);_(* &quot;-&quot;??_);_(@_)"/>
    <numFmt numFmtId="186" formatCode="_-* #,##0\ _D_M_-;\-* #,##0\ _D_M_-;_-* &quot;-&quot;??\ _D_M_-;_-@_-"/>
    <numFmt numFmtId="187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39" fontId="7" fillId="0" borderId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6" fontId="2" fillId="0" borderId="0"/>
    <xf numFmtId="38" fontId="11" fillId="16" borderId="0" applyNumberFormat="0" applyBorder="0" applyAlignment="0" applyProtection="0"/>
    <xf numFmtId="10" fontId="11" fillId="17" borderId="3" applyNumberFormat="0" applyBorder="0" applyAlignment="0" applyProtection="0"/>
    <xf numFmtId="177" fontId="12" fillId="0" borderId="0"/>
    <xf numFmtId="10" fontId="2" fillId="0" borderId="0" applyFont="0" applyFill="0" applyBorder="0" applyAlignment="0" applyProtection="0"/>
    <xf numFmtId="4" fontId="13" fillId="18" borderId="4" applyNumberFormat="0" applyProtection="0">
      <alignment vertical="center"/>
    </xf>
    <xf numFmtId="4" fontId="14" fillId="18" borderId="4" applyNumberFormat="0" applyProtection="0">
      <alignment vertical="center"/>
    </xf>
    <xf numFmtId="4" fontId="13" fillId="18" borderId="4" applyNumberFormat="0" applyProtection="0">
      <alignment horizontal="left" vertical="center" indent="1"/>
    </xf>
    <xf numFmtId="0" fontId="13" fillId="18" borderId="4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4" applyNumberFormat="0" applyProtection="0">
      <alignment horizontal="right" vertical="center"/>
    </xf>
    <xf numFmtId="4" fontId="15" fillId="21" borderId="4" applyNumberFormat="0" applyProtection="0">
      <alignment horizontal="right" vertical="center"/>
    </xf>
    <xf numFmtId="4" fontId="15" fillId="22" borderId="4" applyNumberFormat="0" applyProtection="0">
      <alignment horizontal="right" vertical="center"/>
    </xf>
    <xf numFmtId="4" fontId="15" fillId="23" borderId="4" applyNumberFormat="0" applyProtection="0">
      <alignment horizontal="right" vertical="center"/>
    </xf>
    <xf numFmtId="4" fontId="15" fillId="24" borderId="4" applyNumberFormat="0" applyProtection="0">
      <alignment horizontal="right" vertical="center"/>
    </xf>
    <xf numFmtId="4" fontId="15" fillId="25" borderId="4" applyNumberFormat="0" applyProtection="0">
      <alignment horizontal="right" vertical="center"/>
    </xf>
    <xf numFmtId="4" fontId="15" fillId="26" borderId="4" applyNumberFormat="0" applyProtection="0">
      <alignment horizontal="right" vertical="center"/>
    </xf>
    <xf numFmtId="4" fontId="15" fillId="27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3" fillId="29" borderId="5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4" applyNumberFormat="0" applyProtection="0">
      <alignment horizontal="left" vertical="center" indent="1"/>
    </xf>
    <xf numFmtId="0" fontId="2" fillId="31" borderId="4" applyNumberFormat="0" applyProtection="0">
      <alignment horizontal="left" vertical="top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top" indent="1"/>
    </xf>
    <xf numFmtId="0" fontId="2" fillId="32" borderId="4" applyNumberFormat="0" applyProtection="0">
      <alignment horizontal="left" vertical="center" indent="1"/>
    </xf>
    <xf numFmtId="0" fontId="2" fillId="32" borderId="4" applyNumberFormat="0" applyProtection="0">
      <alignment horizontal="left" vertical="top" indent="1"/>
    </xf>
    <xf numFmtId="0" fontId="2" fillId="30" borderId="4" applyNumberFormat="0" applyProtection="0">
      <alignment horizontal="left" vertical="center" indent="1"/>
    </xf>
    <xf numFmtId="0" fontId="2" fillId="30" borderId="4" applyNumberFormat="0" applyProtection="0">
      <alignment horizontal="left" vertical="top" indent="1"/>
    </xf>
    <xf numFmtId="0" fontId="2" fillId="33" borderId="3" applyNumberFormat="0">
      <protection locked="0"/>
    </xf>
    <xf numFmtId="0" fontId="17" fillId="31" borderId="6" applyBorder="0"/>
    <xf numFmtId="4" fontId="15" fillId="34" borderId="4" applyNumberFormat="0" applyProtection="0">
      <alignment vertical="center"/>
    </xf>
    <xf numFmtId="4" fontId="18" fillId="34" borderId="4" applyNumberFormat="0" applyProtection="0">
      <alignment vertical="center"/>
    </xf>
    <xf numFmtId="4" fontId="15" fillId="34" borderId="4" applyNumberFormat="0" applyProtection="0">
      <alignment horizontal="left" vertical="center" indent="1"/>
    </xf>
    <xf numFmtId="0" fontId="15" fillId="34" borderId="4" applyNumberFormat="0" applyProtection="0">
      <alignment horizontal="left" vertical="top" indent="1"/>
    </xf>
    <xf numFmtId="4" fontId="15" fillId="30" borderId="4" applyNumberFormat="0" applyProtection="0">
      <alignment horizontal="right" vertical="center"/>
    </xf>
    <xf numFmtId="4" fontId="18" fillId="30" borderId="4" applyNumberFormat="0" applyProtection="0">
      <alignment horizontal="right" vertical="center"/>
    </xf>
    <xf numFmtId="4" fontId="15" fillId="19" borderId="4" applyNumberFormat="0" applyProtection="0">
      <alignment horizontal="left" vertical="center" indent="1"/>
    </xf>
    <xf numFmtId="0" fontId="15" fillId="19" borderId="4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3"/>
    <xf numFmtId="4" fontId="20" fillId="30" borderId="4" applyNumberFormat="0" applyProtection="0">
      <alignment horizontal="right" vertical="center"/>
    </xf>
    <xf numFmtId="0" fontId="21" fillId="0" borderId="7" applyNumberFormat="0" applyFont="0" applyFill="0" applyAlignment="0" applyProtection="0"/>
    <xf numFmtId="179" fontId="22" fillId="0" borderId="8" applyNumberFormat="0" applyProtection="0">
      <alignment horizontal="right" vertical="center"/>
    </xf>
    <xf numFmtId="179" fontId="23" fillId="0" borderId="9" applyNumberFormat="0" applyProtection="0">
      <alignment horizontal="right" vertical="center"/>
    </xf>
    <xf numFmtId="0" fontId="23" fillId="37" borderId="7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5" fillId="0" borderId="10" applyNumberFormat="0" applyFill="0" applyBorder="0" applyAlignment="0" applyProtection="0"/>
    <xf numFmtId="0" fontId="26" fillId="0" borderId="10" applyBorder="0" applyAlignment="0" applyProtection="0"/>
    <xf numFmtId="179" fontId="27" fillId="39" borderId="11" applyNumberFormat="0" applyBorder="0" applyAlignment="0" applyProtection="0">
      <alignment horizontal="right" vertical="center" indent="1"/>
    </xf>
    <xf numFmtId="179" fontId="28" fillId="40" borderId="11" applyNumberFormat="0" applyBorder="0" applyAlignment="0" applyProtection="0">
      <alignment horizontal="right" vertical="center" indent="1"/>
    </xf>
    <xf numFmtId="179" fontId="28" fillId="41" borderId="11" applyNumberFormat="0" applyBorder="0" applyAlignment="0" applyProtection="0">
      <alignment horizontal="right" vertical="center" indent="1"/>
    </xf>
    <xf numFmtId="179" fontId="29" fillId="42" borderId="11" applyNumberFormat="0" applyBorder="0" applyAlignment="0" applyProtection="0">
      <alignment horizontal="right" vertical="center" indent="1"/>
    </xf>
    <xf numFmtId="179" fontId="29" fillId="43" borderId="11" applyNumberFormat="0" applyBorder="0" applyAlignment="0" applyProtection="0">
      <alignment horizontal="right" vertical="center" indent="1"/>
    </xf>
    <xf numFmtId="179" fontId="29" fillId="44" borderId="11" applyNumberFormat="0" applyBorder="0" applyAlignment="0" applyProtection="0">
      <alignment horizontal="right" vertical="center" indent="1"/>
    </xf>
    <xf numFmtId="179" fontId="30" fillId="45" borderId="11" applyNumberFormat="0" applyBorder="0" applyAlignment="0" applyProtection="0">
      <alignment horizontal="right" vertical="center" indent="1"/>
    </xf>
    <xf numFmtId="179" fontId="30" fillId="46" borderId="11" applyNumberFormat="0" applyBorder="0" applyAlignment="0" applyProtection="0">
      <alignment horizontal="right" vertical="center" indent="1"/>
    </xf>
    <xf numFmtId="179" fontId="30" fillId="47" borderId="11" applyNumberFormat="0" applyBorder="0" applyAlignment="0" applyProtection="0">
      <alignment horizontal="right" vertical="center" indent="1"/>
    </xf>
    <xf numFmtId="0" fontId="24" fillId="48" borderId="7" applyNumberFormat="0" applyAlignment="0" applyProtection="0">
      <alignment horizontal="left" vertical="center" indent="1"/>
    </xf>
    <xf numFmtId="0" fontId="24" fillId="49" borderId="7" applyNumberFormat="0" applyAlignment="0" applyProtection="0">
      <alignment horizontal="left" vertical="center" indent="1"/>
    </xf>
    <xf numFmtId="0" fontId="24" fillId="50" borderId="7" applyNumberFormat="0" applyAlignment="0" applyProtection="0">
      <alignment horizontal="left" vertical="center" indent="1"/>
    </xf>
    <xf numFmtId="0" fontId="24" fillId="51" borderId="7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9" fontId="22" fillId="51" borderId="8" applyNumberFormat="0" applyBorder="0" applyProtection="0">
      <alignment horizontal="right" vertical="center"/>
    </xf>
    <xf numFmtId="179" fontId="23" fillId="51" borderId="9" applyNumberFormat="0" applyBorder="0" applyProtection="0">
      <alignment horizontal="right" vertical="center"/>
    </xf>
    <xf numFmtId="179" fontId="22" fillId="53" borderId="7" applyNumberFormat="0" applyAlignment="0" applyProtection="0">
      <alignment horizontal="left" vertical="center" indent="1"/>
    </xf>
    <xf numFmtId="0" fontId="23" fillId="37" borderId="9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9" fontId="23" fillId="52" borderId="9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3" applyFont="1" applyProtection="1"/>
    <xf numFmtId="0" fontId="3" fillId="0" borderId="0" xfId="3" applyFont="1" applyAlignment="1" applyProtection="1">
      <alignment horizontal="center"/>
    </xf>
    <xf numFmtId="0" fontId="3" fillId="0" borderId="0" xfId="3" applyFont="1" applyFill="1" applyProtection="1"/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Fill="1" applyProtection="1"/>
    <xf numFmtId="0" fontId="5" fillId="0" borderId="0" xfId="3" applyFont="1" applyProtection="1"/>
    <xf numFmtId="0" fontId="5" fillId="0" borderId="0" xfId="3" applyFont="1" applyFill="1" applyProtection="1"/>
    <xf numFmtId="0" fontId="2" fillId="0" borderId="0" xfId="3" applyFont="1" applyProtection="1"/>
    <xf numFmtId="0" fontId="2" fillId="0" borderId="1" xfId="3" applyFont="1" applyBorder="1" applyAlignment="1" applyProtection="1">
      <alignment horizontal="center"/>
    </xf>
    <xf numFmtId="0" fontId="2" fillId="0" borderId="1" xfId="3" applyFont="1" applyFill="1" applyBorder="1" applyAlignment="1" applyProtection="1">
      <alignment horizontal="center"/>
    </xf>
    <xf numFmtId="0" fontId="2" fillId="0" borderId="0" xfId="3" applyFont="1" applyAlignment="1" applyProtection="1">
      <alignment horizontal="center"/>
    </xf>
    <xf numFmtId="0" fontId="2" fillId="0" borderId="0" xfId="3" applyFont="1" applyFill="1" applyAlignment="1" applyProtection="1">
      <alignment horizontal="center"/>
    </xf>
    <xf numFmtId="0" fontId="2" fillId="0" borderId="0" xfId="3" applyFont="1" applyFill="1" applyProtection="1"/>
    <xf numFmtId="0" fontId="2" fillId="0" borderId="1" xfId="3" applyFont="1" applyBorder="1" applyAlignment="1" applyProtection="1">
      <alignment horizontal="center"/>
    </xf>
    <xf numFmtId="0" fontId="2" fillId="0" borderId="1" xfId="3" applyFont="1" applyFill="1" applyBorder="1" applyAlignment="1" applyProtection="1">
      <alignment horizontal="center"/>
    </xf>
    <xf numFmtId="0" fontId="6" fillId="0" borderId="0" xfId="3" applyFont="1" applyProtection="1"/>
    <xf numFmtId="44" fontId="5" fillId="0" borderId="0" xfId="4" applyNumberFormat="1" applyFont="1" applyAlignment="1" applyProtection="1">
      <alignment horizontal="right"/>
    </xf>
    <xf numFmtId="165" fontId="5" fillId="0" borderId="0" xfId="4" applyNumberFormat="1" applyFont="1" applyProtection="1"/>
    <xf numFmtId="166" fontId="5" fillId="0" borderId="0" xfId="3" applyNumberFormat="1" applyFont="1" applyProtection="1"/>
    <xf numFmtId="165" fontId="5" fillId="0" borderId="0" xfId="3" applyNumberFormat="1" applyFont="1" applyProtection="1"/>
    <xf numFmtId="167" fontId="5" fillId="0" borderId="0" xfId="5" applyNumberFormat="1" applyFont="1" applyFill="1" applyAlignment="1" applyProtection="1">
      <alignment horizontal="right"/>
    </xf>
    <xf numFmtId="168" fontId="5" fillId="0" borderId="0" xfId="4" applyNumberFormat="1" applyFont="1" applyFill="1" applyAlignment="1" applyProtection="1">
      <alignment horizontal="right"/>
    </xf>
    <xf numFmtId="169" fontId="5" fillId="0" borderId="0" xfId="3" applyNumberFormat="1" applyFont="1" applyFill="1" applyProtection="1"/>
    <xf numFmtId="171" fontId="5" fillId="0" borderId="0" xfId="6" applyNumberFormat="1" applyFont="1" applyAlignment="1" applyProtection="1">
      <alignment horizontal="right"/>
    </xf>
    <xf numFmtId="169" fontId="5" fillId="0" borderId="0" xfId="4" applyNumberFormat="1" applyFont="1" applyFill="1" applyAlignment="1" applyProtection="1">
      <alignment horizontal="right"/>
    </xf>
    <xf numFmtId="171" fontId="5" fillId="0" borderId="1" xfId="6" applyNumberFormat="1" applyFont="1" applyBorder="1" applyAlignment="1" applyProtection="1">
      <alignment horizontal="right"/>
    </xf>
    <xf numFmtId="167" fontId="5" fillId="0" borderId="1" xfId="5" applyNumberFormat="1" applyFont="1" applyFill="1" applyBorder="1" applyAlignment="1" applyProtection="1">
      <alignment horizontal="right"/>
    </xf>
    <xf numFmtId="169" fontId="5" fillId="0" borderId="1" xfId="4" applyNumberFormat="1" applyFont="1" applyFill="1" applyBorder="1" applyAlignment="1" applyProtection="1">
      <alignment horizontal="right"/>
    </xf>
    <xf numFmtId="172" fontId="5" fillId="0" borderId="0" xfId="7" applyNumberFormat="1" applyFont="1" applyFill="1" applyProtection="1"/>
    <xf numFmtId="166" fontId="5" fillId="0" borderId="0" xfId="6" applyNumberFormat="1" applyFont="1" applyBorder="1" applyAlignment="1" applyProtection="1">
      <alignment horizontal="right"/>
    </xf>
    <xf numFmtId="166" fontId="5" fillId="0" borderId="0" xfId="5" applyNumberFormat="1" applyFont="1" applyFill="1" applyBorder="1" applyAlignment="1" applyProtection="1">
      <alignment horizontal="right"/>
    </xf>
    <xf numFmtId="39" fontId="5" fillId="0" borderId="0" xfId="6" applyNumberFormat="1" applyFont="1" applyBorder="1" applyAlignment="1" applyProtection="1">
      <alignment horizontal="right"/>
    </xf>
    <xf numFmtId="173" fontId="5" fillId="0" borderId="0" xfId="4" applyNumberFormat="1" applyFont="1" applyFill="1" applyBorder="1" applyAlignment="1" applyProtection="1">
      <alignment horizontal="right"/>
    </xf>
    <xf numFmtId="166" fontId="5" fillId="0" borderId="0" xfId="4" applyNumberFormat="1" applyFont="1" applyFill="1" applyBorder="1" applyAlignment="1" applyProtection="1">
      <alignment horizontal="right"/>
    </xf>
    <xf numFmtId="166" fontId="5" fillId="0" borderId="0" xfId="3" applyNumberFormat="1" applyFont="1" applyBorder="1" applyProtection="1"/>
    <xf numFmtId="0" fontId="5" fillId="0" borderId="0" xfId="3" applyFont="1" applyBorder="1" applyProtection="1"/>
    <xf numFmtId="174" fontId="5" fillId="0" borderId="0" xfId="3" applyNumberFormat="1" applyFont="1" applyFill="1" applyProtection="1"/>
    <xf numFmtId="166" fontId="5" fillId="0" borderId="0" xfId="6" applyNumberFormat="1" applyFont="1" applyAlignment="1" applyProtection="1">
      <alignment horizontal="right"/>
    </xf>
    <xf numFmtId="172" fontId="5" fillId="0" borderId="0" xfId="7" applyNumberFormat="1" applyFont="1" applyFill="1" applyBorder="1" applyProtection="1"/>
    <xf numFmtId="44" fontId="5" fillId="0" borderId="2" xfId="4" applyNumberFormat="1" applyFont="1" applyBorder="1" applyAlignment="1" applyProtection="1">
      <alignment horizontal="right"/>
    </xf>
    <xf numFmtId="165" fontId="5" fillId="0" borderId="0" xfId="4" applyNumberFormat="1" applyFont="1" applyBorder="1" applyProtection="1"/>
    <xf numFmtId="167" fontId="5" fillId="0" borderId="2" xfId="5" applyNumberFormat="1" applyFont="1" applyFill="1" applyBorder="1" applyAlignment="1" applyProtection="1">
      <alignment horizontal="right"/>
    </xf>
    <xf numFmtId="44" fontId="5" fillId="0" borderId="0" xfId="3" applyNumberFormat="1" applyFont="1" applyProtection="1"/>
    <xf numFmtId="44" fontId="5" fillId="0" borderId="0" xfId="6" applyNumberFormat="1" applyFont="1" applyAlignment="1" applyProtection="1">
      <alignment horizontal="right"/>
    </xf>
    <xf numFmtId="44" fontId="5" fillId="0" borderId="0" xfId="3" applyNumberFormat="1" applyFont="1" applyFill="1" applyProtection="1"/>
    <xf numFmtId="43" fontId="5" fillId="0" borderId="0" xfId="6" applyNumberFormat="1" applyFont="1" applyAlignment="1" applyProtection="1">
      <alignment horizontal="right"/>
    </xf>
    <xf numFmtId="41" fontId="5" fillId="0" borderId="0" xfId="4" applyNumberFormat="1" applyFont="1" applyAlignment="1" applyProtection="1">
      <alignment horizontal="right"/>
    </xf>
    <xf numFmtId="175" fontId="5" fillId="0" borderId="0" xfId="4" applyNumberFormat="1" applyFont="1" applyAlignment="1" applyProtection="1">
      <alignment horizontal="right"/>
    </xf>
    <xf numFmtId="166" fontId="5" fillId="0" borderId="0" xfId="6" applyNumberFormat="1" applyFont="1" applyAlignment="1" applyProtection="1"/>
    <xf numFmtId="166" fontId="5" fillId="0" borderId="0" xfId="6" applyNumberFormat="1" applyFont="1" applyProtection="1"/>
    <xf numFmtId="166" fontId="5" fillId="0" borderId="1" xfId="6" applyNumberFormat="1" applyFont="1" applyBorder="1" applyAlignment="1" applyProtection="1"/>
    <xf numFmtId="166" fontId="5" fillId="0" borderId="2" xfId="6" applyNumberFormat="1" applyFont="1" applyBorder="1" applyAlignment="1" applyProtection="1"/>
    <xf numFmtId="39" fontId="2" fillId="0" borderId="0" xfId="5" applyNumberFormat="1" applyFont="1" applyFill="1" applyAlignment="1" applyProtection="1">
      <alignment wrapText="1"/>
    </xf>
    <xf numFmtId="0" fontId="2" fillId="0" borderId="0" xfId="3" applyAlignment="1">
      <alignment wrapText="1"/>
    </xf>
    <xf numFmtId="185" fontId="5" fillId="0" borderId="0" xfId="3" applyNumberFormat="1" applyFont="1" applyProtection="1"/>
    <xf numFmtId="43" fontId="5" fillId="0" borderId="1" xfId="6" applyNumberFormat="1" applyFont="1" applyBorder="1" applyAlignment="1" applyProtection="1">
      <alignment horizontal="right"/>
    </xf>
    <xf numFmtId="185" fontId="5" fillId="0" borderId="0" xfId="5" applyNumberFormat="1" applyFont="1" applyFill="1" applyBorder="1" applyAlignment="1" applyProtection="1">
      <alignment horizontal="right"/>
    </xf>
    <xf numFmtId="185" fontId="5" fillId="0" borderId="0" xfId="3" applyNumberFormat="1" applyFont="1" applyBorder="1" applyProtection="1"/>
    <xf numFmtId="165" fontId="5" fillId="0" borderId="0" xfId="6" applyNumberFormat="1" applyFont="1" applyAlignment="1" applyProtection="1">
      <alignment horizontal="right"/>
    </xf>
    <xf numFmtId="165" fontId="5" fillId="0" borderId="0" xfId="3" applyNumberFormat="1" applyFont="1" applyBorder="1" applyProtection="1"/>
    <xf numFmtId="44" fontId="5" fillId="0" borderId="2" xfId="6" applyNumberFormat="1" applyFont="1" applyBorder="1" applyAlignment="1" applyProtection="1">
      <alignment horizontal="right"/>
    </xf>
    <xf numFmtId="171" fontId="5" fillId="0" borderId="0" xfId="3" applyNumberFormat="1" applyFont="1" applyProtection="1"/>
    <xf numFmtId="39" fontId="5" fillId="0" borderId="0" xfId="6" applyNumberFormat="1" applyFont="1" applyAlignment="1" applyProtection="1">
      <alignment horizontal="right"/>
    </xf>
    <xf numFmtId="171" fontId="5" fillId="0" borderId="0" xfId="4" applyNumberFormat="1" applyFont="1" applyAlignment="1" applyProtection="1">
      <alignment horizontal="right"/>
    </xf>
    <xf numFmtId="166" fontId="5" fillId="0" borderId="0" xfId="6" applyNumberFormat="1" applyFont="1" applyFill="1" applyAlignment="1" applyProtection="1"/>
    <xf numFmtId="186" fontId="5" fillId="0" borderId="0" xfId="6" applyNumberFormat="1" applyFont="1" applyProtection="1"/>
    <xf numFmtId="166" fontId="5" fillId="0" borderId="0" xfId="6" applyNumberFormat="1" applyFont="1" applyBorder="1" applyAlignment="1" applyProtection="1"/>
    <xf numFmtId="166" fontId="5" fillId="0" borderId="1" xfId="6" applyNumberFormat="1" applyFont="1" applyFill="1" applyBorder="1" applyAlignment="1" applyProtection="1"/>
    <xf numFmtId="166" fontId="5" fillId="0" borderId="2" xfId="6" applyNumberFormat="1" applyFont="1" applyFill="1" applyBorder="1" applyAlignme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Fill="1" applyProtection="1"/>
    <xf numFmtId="0" fontId="5" fillId="0" borderId="0" xfId="0" applyFont="1" applyProtection="1"/>
    <xf numFmtId="0" fontId="5" fillId="0" borderId="0" xfId="0" applyFont="1" applyFill="1" applyProtection="1"/>
    <xf numFmtId="0" fontId="2" fillId="0" borderId="0" xfId="0" applyFont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Protection="1"/>
    <xf numFmtId="166" fontId="5" fillId="0" borderId="0" xfId="0" applyNumberFormat="1" applyFont="1" applyProtection="1"/>
    <xf numFmtId="169" fontId="5" fillId="0" borderId="0" xfId="0" applyNumberFormat="1" applyFont="1" applyFill="1" applyProtection="1"/>
    <xf numFmtId="166" fontId="5" fillId="0" borderId="0" xfId="0" applyNumberFormat="1" applyFont="1" applyBorder="1" applyProtection="1"/>
    <xf numFmtId="0" fontId="5" fillId="0" borderId="0" xfId="0" applyFont="1" applyBorder="1" applyProtection="1"/>
    <xf numFmtId="185" fontId="5" fillId="0" borderId="0" xfId="1" applyNumberFormat="1" applyFont="1" applyFill="1" applyProtection="1"/>
    <xf numFmtId="187" fontId="5" fillId="0" borderId="0" xfId="2" applyNumberFormat="1" applyFont="1" applyFill="1" applyProtection="1"/>
    <xf numFmtId="187" fontId="5" fillId="0" borderId="2" xfId="2" applyNumberFormat="1" applyFont="1" applyFill="1" applyBorder="1" applyProtection="1"/>
    <xf numFmtId="187" fontId="5" fillId="0" borderId="1" xfId="2" applyNumberFormat="1" applyFont="1" applyFill="1" applyBorder="1" applyProtection="1"/>
    <xf numFmtId="187" fontId="5" fillId="0" borderId="1" xfId="2" applyNumberFormat="1" applyFont="1" applyFill="1" applyBorder="1" applyAlignment="1" applyProtection="1">
      <alignment horizontal="right"/>
    </xf>
    <xf numFmtId="44" fontId="5" fillId="0" borderId="0" xfId="0" applyNumberFormat="1" applyFont="1" applyProtection="1"/>
    <xf numFmtId="44" fontId="5" fillId="0" borderId="0" xfId="5" applyNumberFormat="1" applyFont="1" applyFill="1" applyAlignment="1" applyProtection="1">
      <alignment horizontal="right"/>
    </xf>
    <xf numFmtId="43" fontId="5" fillId="0" borderId="0" xfId="0" applyNumberFormat="1" applyFont="1" applyProtection="1"/>
    <xf numFmtId="43" fontId="5" fillId="0" borderId="0" xfId="5" applyNumberFormat="1" applyFont="1" applyFill="1" applyAlignment="1" applyProtection="1">
      <alignment horizontal="right"/>
    </xf>
    <xf numFmtId="43" fontId="5" fillId="0" borderId="1" xfId="5" applyNumberFormat="1" applyFont="1" applyFill="1" applyBorder="1" applyAlignment="1" applyProtection="1">
      <alignment horizontal="right"/>
    </xf>
    <xf numFmtId="43" fontId="5" fillId="0" borderId="0" xfId="7" applyNumberFormat="1" applyFont="1" applyFill="1" applyProtection="1"/>
    <xf numFmtId="43" fontId="5" fillId="0" borderId="0" xfId="6" applyNumberFormat="1" applyFont="1" applyBorder="1" applyAlignment="1" applyProtection="1">
      <alignment horizontal="right"/>
    </xf>
    <xf numFmtId="43" fontId="5" fillId="0" borderId="0" xfId="5" applyNumberFormat="1" applyFont="1" applyFill="1" applyBorder="1" applyAlignment="1" applyProtection="1">
      <alignment horizontal="right"/>
    </xf>
    <xf numFmtId="43" fontId="5" fillId="0" borderId="0" xfId="4" applyNumberFormat="1" applyFont="1" applyFill="1" applyBorder="1" applyAlignment="1" applyProtection="1">
      <alignment horizontal="right"/>
    </xf>
    <xf numFmtId="43" fontId="5" fillId="0" borderId="0" xfId="0" applyNumberFormat="1" applyFont="1" applyBorder="1" applyProtection="1"/>
    <xf numFmtId="174" fontId="5" fillId="0" borderId="0" xfId="0" applyNumberFormat="1" applyFont="1" applyFill="1" applyProtection="1"/>
    <xf numFmtId="44" fontId="5" fillId="0" borderId="0" xfId="0" applyNumberFormat="1" applyFont="1" applyBorder="1" applyProtection="1"/>
    <xf numFmtId="44" fontId="5" fillId="0" borderId="2" xfId="5" applyNumberFormat="1" applyFont="1" applyFill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5" fillId="0" borderId="0" xfId="0" applyNumberFormat="1" applyFont="1" applyProtection="1"/>
    <xf numFmtId="165" fontId="5" fillId="0" borderId="0" xfId="0" applyNumberFormat="1" applyFont="1" applyFill="1" applyProtection="1"/>
    <xf numFmtId="43" fontId="5" fillId="0" borderId="0" xfId="0" applyNumberFormat="1" applyFont="1" applyFill="1" applyProtection="1"/>
    <xf numFmtId="170" fontId="5" fillId="0" borderId="0" xfId="6" applyFont="1" applyAlignment="1" applyProtection="1"/>
    <xf numFmtId="0" fontId="0" fillId="0" borderId="0" xfId="0" applyAlignment="1">
      <alignment wrapText="1"/>
    </xf>
  </cellXfs>
  <cellStyles count="104">
    <cellStyle name="Accent1 - 20%" xfId="8"/>
    <cellStyle name="Accent1 - 40%" xfId="9"/>
    <cellStyle name="Accent1 - 60%" xfId="10"/>
    <cellStyle name="Accent2 - 20%" xfId="11"/>
    <cellStyle name="Accent2 - 40%" xfId="12"/>
    <cellStyle name="Accent2 - 60%" xfId="13"/>
    <cellStyle name="Accent3 - 20%" xfId="14"/>
    <cellStyle name="Accent3 - 40%" xfId="15"/>
    <cellStyle name="Accent3 - 60%" xfId="16"/>
    <cellStyle name="Accent4 - 20%" xfId="17"/>
    <cellStyle name="Accent4 - 40%" xfId="18"/>
    <cellStyle name="Accent4 - 60%" xfId="19"/>
    <cellStyle name="Accent5 - 20%" xfId="20"/>
    <cellStyle name="Accent5 - 40%" xfId="21"/>
    <cellStyle name="Accent5 - 60%" xfId="22"/>
    <cellStyle name="Accent6 - 20%" xfId="23"/>
    <cellStyle name="Accent6 - 40%" xfId="24"/>
    <cellStyle name="Accent6 - 60%" xfId="25"/>
    <cellStyle name="Comma" xfId="1" builtinId="3"/>
    <cellStyle name="Comma 2" xfId="6"/>
    <cellStyle name="Currency 2" xfId="4"/>
    <cellStyle name="Emphasis 1" xfId="26"/>
    <cellStyle name="Emphasis 2" xfId="27"/>
    <cellStyle name="Emphasis 3" xfId="28"/>
    <cellStyle name="Entered" xfId="29"/>
    <cellStyle name="Grey" xfId="30"/>
    <cellStyle name="Input [yellow]" xfId="31"/>
    <cellStyle name="Normal" xfId="0" builtinId="0"/>
    <cellStyle name="Normal - Style1" xfId="32"/>
    <cellStyle name="Normal 2" xfId="3"/>
    <cellStyle name="Normal_Monthly" xfId="5"/>
    <cellStyle name="Percent" xfId="2" builtinId="5"/>
    <cellStyle name="Percent [2]" xfId="33"/>
    <cellStyle name="Percent 2" xfId="7"/>
    <cellStyle name="SAPBEXaggData" xfId="34"/>
    <cellStyle name="SAPBEXaggDataEmph" xfId="35"/>
    <cellStyle name="SAPBEXaggItem" xfId="36"/>
    <cellStyle name="SAPBEXaggItemX" xfId="37"/>
    <cellStyle name="SAPBEXchaText" xfId="38"/>
    <cellStyle name="SAPBEXexcBad7" xfId="39"/>
    <cellStyle name="SAPBEXexcBad8" xfId="40"/>
    <cellStyle name="SAPBEXexcBad9" xfId="41"/>
    <cellStyle name="SAPBEXexcCritical4" xfId="42"/>
    <cellStyle name="SAPBEXexcCritical5" xfId="43"/>
    <cellStyle name="SAPBEXexcCritical6" xfId="44"/>
    <cellStyle name="SAPBEXexcGood1" xfId="45"/>
    <cellStyle name="SAPBEXexcGood2" xfId="46"/>
    <cellStyle name="SAPBEXexcGood3" xfId="47"/>
    <cellStyle name="SAPBEXfilterDrill" xfId="48"/>
    <cellStyle name="SAPBEXfilterItem" xfId="49"/>
    <cellStyle name="SAPBEXfilterText" xfId="50"/>
    <cellStyle name="SAPBEXformats" xfId="51"/>
    <cellStyle name="SAPBEXheaderItem" xfId="52"/>
    <cellStyle name="SAPBEXheaderText" xfId="53"/>
    <cellStyle name="SAPBEXHLevel0" xfId="54"/>
    <cellStyle name="SAPBEXHLevel0X" xfId="55"/>
    <cellStyle name="SAPBEXHLevel1" xfId="56"/>
    <cellStyle name="SAPBEXHLevel1X" xfId="57"/>
    <cellStyle name="SAPBEXHLevel2" xfId="58"/>
    <cellStyle name="SAPBEXHLevel2X" xfId="59"/>
    <cellStyle name="SAPBEXHLevel3" xfId="60"/>
    <cellStyle name="SAPBEXHLevel3X" xfId="61"/>
    <cellStyle name="SAPBEXinputData" xfId="62"/>
    <cellStyle name="SAPBEXItemHeader" xfId="63"/>
    <cellStyle name="SAPBEXresData" xfId="64"/>
    <cellStyle name="SAPBEXresDataEmph" xfId="65"/>
    <cellStyle name="SAPBEXresItem" xfId="66"/>
    <cellStyle name="SAPBEXresItemX" xfId="67"/>
    <cellStyle name="SAPBEXstdData" xfId="68"/>
    <cellStyle name="SAPBEXstdDataEmph" xfId="69"/>
    <cellStyle name="SAPBEXstdItem" xfId="70"/>
    <cellStyle name="SAPBEXstdItemX" xfId="71"/>
    <cellStyle name="SAPBEXtitle" xfId="72"/>
    <cellStyle name="SAPBEXunassignedItem" xfId="73"/>
    <cellStyle name="SAPBEXundefined" xfId="74"/>
    <cellStyle name="SAPBorder" xfId="75"/>
    <cellStyle name="SAPDataCell" xfId="76"/>
    <cellStyle name="SAPDataTotalCell" xfId="77"/>
    <cellStyle name="SAPDimensionCell" xfId="78"/>
    <cellStyle name="SAPEditableDataCell" xfId="79"/>
    <cellStyle name="SAPEditableDataTotalCell" xfId="80"/>
    <cellStyle name="SAPEmphasized" xfId="81"/>
    <cellStyle name="SAPEmphasizedTotal" xfId="82"/>
    <cellStyle name="SAPExceptionLevel1" xfId="83"/>
    <cellStyle name="SAPExceptionLevel2" xfId="84"/>
    <cellStyle name="SAPExceptionLevel3" xfId="85"/>
    <cellStyle name="SAPExceptionLevel4" xfId="86"/>
    <cellStyle name="SAPExceptionLevel5" xfId="87"/>
    <cellStyle name="SAPExceptionLevel6" xfId="88"/>
    <cellStyle name="SAPExceptionLevel7" xfId="89"/>
    <cellStyle name="SAPExceptionLevel8" xfId="90"/>
    <cellStyle name="SAPExceptionLevel9" xfId="91"/>
    <cellStyle name="SAPHierarchyCell0" xfId="92"/>
    <cellStyle name="SAPHierarchyCell1" xfId="93"/>
    <cellStyle name="SAPHierarchyCell2" xfId="94"/>
    <cellStyle name="SAPHierarchyCell3" xfId="95"/>
    <cellStyle name="SAPHierarchyCell4" xfId="96"/>
    <cellStyle name="SAPLockedDataCell" xfId="97"/>
    <cellStyle name="SAPLockedDataTotalCell" xfId="98"/>
    <cellStyle name="SAPMemberCell" xfId="99"/>
    <cellStyle name="SAPMemberTotalCell" xfId="100"/>
    <cellStyle name="SAPReadonlyDataCell" xfId="101"/>
    <cellStyle name="SAPReadonlyDataTotalCell" xfId="102"/>
    <cellStyle name="Sheet Title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6/Q1-16/02-2016%20Sales%20of%20G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6/Q1-16/01-2016%20Sales%20of%20G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6/Q1-16/Support/03-2016%20Sales%20of%20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66833388.670000002</v>
          </cell>
          <cell r="C5">
            <v>73586000</v>
          </cell>
          <cell r="F5">
            <v>66888761.25</v>
          </cell>
        </row>
        <row r="6">
          <cell r="B6">
            <v>22617961.300000001</v>
          </cell>
          <cell r="C6">
            <v>25010000</v>
          </cell>
          <cell r="F6">
            <v>24946242.370000001</v>
          </cell>
        </row>
        <row r="7">
          <cell r="B7">
            <v>1801010.02</v>
          </cell>
          <cell r="C7">
            <v>2236000</v>
          </cell>
          <cell r="F7">
            <v>2006629.81</v>
          </cell>
        </row>
        <row r="10">
          <cell r="B10">
            <v>3132024.03</v>
          </cell>
          <cell r="C10">
            <v>2091000</v>
          </cell>
          <cell r="F10">
            <v>3016421.13</v>
          </cell>
        </row>
        <row r="11">
          <cell r="B11">
            <v>276149.38</v>
          </cell>
          <cell r="C11">
            <v>108000</v>
          </cell>
          <cell r="F11">
            <v>65104.24</v>
          </cell>
        </row>
        <row r="15">
          <cell r="B15">
            <v>549657.49</v>
          </cell>
          <cell r="C15">
            <v>494000</v>
          </cell>
          <cell r="F15">
            <v>502457.82</v>
          </cell>
        </row>
        <row r="16">
          <cell r="B16">
            <v>1124435.07</v>
          </cell>
          <cell r="C16">
            <v>877000</v>
          </cell>
          <cell r="F16">
            <v>1019215.56</v>
          </cell>
        </row>
        <row r="19">
          <cell r="B19">
            <v>9056763.4900000002</v>
          </cell>
          <cell r="C19">
            <v>-49000</v>
          </cell>
          <cell r="F19">
            <v>14395105.16</v>
          </cell>
        </row>
        <row r="20">
          <cell r="B20">
            <v>876906.97</v>
          </cell>
          <cell r="C20">
            <v>1190000</v>
          </cell>
          <cell r="F20">
            <v>941551.69</v>
          </cell>
        </row>
        <row r="23">
          <cell r="B23">
            <v>5134366.9000000004</v>
          </cell>
          <cell r="C23">
            <v>4190089.7370000002</v>
          </cell>
          <cell r="F23">
            <v>5194623.7300000004</v>
          </cell>
        </row>
        <row r="24">
          <cell r="B24">
            <v>1282433.77</v>
          </cell>
          <cell r="C24">
            <v>1297811.584</v>
          </cell>
          <cell r="F24">
            <v>1070899.56</v>
          </cell>
        </row>
        <row r="25">
          <cell r="B25">
            <v>736249.12</v>
          </cell>
          <cell r="C25">
            <v>580162.22</v>
          </cell>
          <cell r="F25">
            <v>504322.13</v>
          </cell>
        </row>
        <row r="26">
          <cell r="B26">
            <v>-317789.53000000003</v>
          </cell>
          <cell r="C26">
            <v>-326916.429</v>
          </cell>
          <cell r="F26">
            <v>-271408.64000000001</v>
          </cell>
        </row>
        <row r="27">
          <cell r="B27">
            <v>2416056.14</v>
          </cell>
          <cell r="C27">
            <v>299311.52899999998</v>
          </cell>
          <cell r="F27">
            <v>2248689.0049999999</v>
          </cell>
        </row>
        <row r="28">
          <cell r="B28">
            <v>-123601.93</v>
          </cell>
          <cell r="C28">
            <v>0</v>
          </cell>
          <cell r="F28">
            <v>0</v>
          </cell>
        </row>
        <row r="29">
          <cell r="B29">
            <v>3056302.4</v>
          </cell>
          <cell r="C29">
            <v>0</v>
          </cell>
          <cell r="F29">
            <v>0</v>
          </cell>
        </row>
        <row r="30">
          <cell r="B30">
            <v>706153</v>
          </cell>
          <cell r="C30">
            <v>905988</v>
          </cell>
          <cell r="F30">
            <v>211716</v>
          </cell>
        </row>
        <row r="34">
          <cell r="B34">
            <v>64824618</v>
          </cell>
          <cell r="C34">
            <v>68783000</v>
          </cell>
          <cell r="F34">
            <v>55258062</v>
          </cell>
        </row>
        <row r="35">
          <cell r="B35">
            <v>25671914</v>
          </cell>
          <cell r="C35">
            <v>29009000</v>
          </cell>
          <cell r="F35">
            <v>23018511</v>
          </cell>
        </row>
        <row r="36">
          <cell r="B36">
            <v>2285638</v>
          </cell>
          <cell r="C36">
            <v>2821000</v>
          </cell>
          <cell r="F36">
            <v>2083811</v>
          </cell>
        </row>
        <row r="40">
          <cell r="B40">
            <v>6141073</v>
          </cell>
          <cell r="C40">
            <v>4500000</v>
          </cell>
          <cell r="F40">
            <v>4457243</v>
          </cell>
        </row>
        <row r="41">
          <cell r="B41">
            <v>497082</v>
          </cell>
          <cell r="C41">
            <v>205000</v>
          </cell>
          <cell r="F41">
            <v>91315</v>
          </cell>
        </row>
        <row r="46">
          <cell r="B46">
            <v>4582027</v>
          </cell>
          <cell r="C46">
            <v>5898000</v>
          </cell>
          <cell r="F46">
            <v>4190218</v>
          </cell>
        </row>
        <row r="47">
          <cell r="B47">
            <v>15149648</v>
          </cell>
          <cell r="C47">
            <v>14282000</v>
          </cell>
          <cell r="F47">
            <v>14131308</v>
          </cell>
        </row>
      </sheetData>
      <sheetData sheetId="9">
        <row r="1">
          <cell r="B1">
            <v>2016</v>
          </cell>
        </row>
        <row r="2">
          <cell r="B2" t="str">
            <v>FEBRUARY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86862846.620000005</v>
          </cell>
          <cell r="C5">
            <v>83728000</v>
          </cell>
          <cell r="F5">
            <v>87030170.430000007</v>
          </cell>
        </row>
        <row r="6">
          <cell r="B6">
            <v>27451773.530000001</v>
          </cell>
          <cell r="C6">
            <v>28605000</v>
          </cell>
          <cell r="F6">
            <v>31523321.84</v>
          </cell>
        </row>
        <row r="7">
          <cell r="B7">
            <v>2311485.2599999998</v>
          </cell>
          <cell r="C7">
            <v>2591000</v>
          </cell>
          <cell r="F7">
            <v>2704409.66</v>
          </cell>
        </row>
        <row r="10">
          <cell r="B10">
            <v>2583835.4700000002</v>
          </cell>
          <cell r="C10">
            <v>2147000</v>
          </cell>
          <cell r="F10">
            <v>2625709.4</v>
          </cell>
        </row>
        <row r="11">
          <cell r="B11">
            <v>141677.59</v>
          </cell>
          <cell r="C11">
            <v>124000</v>
          </cell>
          <cell r="F11">
            <v>-110849.71</v>
          </cell>
        </row>
        <row r="15">
          <cell r="B15">
            <v>589355.57999999996</v>
          </cell>
          <cell r="C15">
            <v>530000</v>
          </cell>
          <cell r="F15">
            <v>522810.48</v>
          </cell>
        </row>
        <row r="16">
          <cell r="B16">
            <v>1194622.28</v>
          </cell>
          <cell r="C16">
            <v>1049000</v>
          </cell>
          <cell r="F16">
            <v>1013451.71</v>
          </cell>
        </row>
        <row r="19">
          <cell r="B19">
            <v>1778853.03</v>
          </cell>
          <cell r="C19">
            <v>-3273000</v>
          </cell>
          <cell r="F19">
            <v>8774433.2100000009</v>
          </cell>
        </row>
        <row r="20">
          <cell r="B20">
            <v>1083761.5900000001</v>
          </cell>
          <cell r="C20">
            <v>1190000</v>
          </cell>
          <cell r="F20">
            <v>987320.74</v>
          </cell>
        </row>
        <row r="23">
          <cell r="B23">
            <v>6103015.71</v>
          </cell>
          <cell r="C23">
            <v>4759490.7920000004</v>
          </cell>
          <cell r="F23">
            <v>6193763.3499999996</v>
          </cell>
        </row>
        <row r="24">
          <cell r="B24">
            <v>1917425.93</v>
          </cell>
          <cell r="C24">
            <v>1639044.0449999999</v>
          </cell>
          <cell r="F24">
            <v>1398703.57</v>
          </cell>
        </row>
        <row r="25">
          <cell r="B25">
            <v>942435.58</v>
          </cell>
          <cell r="C25">
            <v>668835.59100000001</v>
          </cell>
          <cell r="F25">
            <v>664953.82999999996</v>
          </cell>
        </row>
        <row r="26">
          <cell r="B26">
            <v>-440657.77</v>
          </cell>
          <cell r="C26">
            <v>-371617.837</v>
          </cell>
          <cell r="F26">
            <v>-364758.43</v>
          </cell>
        </row>
        <row r="27">
          <cell r="B27">
            <v>3057939.68</v>
          </cell>
          <cell r="C27">
            <v>320559.55900000001</v>
          </cell>
          <cell r="F27">
            <v>2941512.9959999998</v>
          </cell>
        </row>
        <row r="28">
          <cell r="B28">
            <v>-197145.78</v>
          </cell>
          <cell r="C28">
            <v>0</v>
          </cell>
          <cell r="F28">
            <v>0</v>
          </cell>
        </row>
        <row r="29">
          <cell r="B29">
            <v>4519595.3</v>
          </cell>
          <cell r="C29">
            <v>0</v>
          </cell>
          <cell r="F29">
            <v>0</v>
          </cell>
        </row>
        <row r="30">
          <cell r="B30">
            <v>1017105.19</v>
          </cell>
          <cell r="C30">
            <v>1034240</v>
          </cell>
          <cell r="F30">
            <v>276311</v>
          </cell>
        </row>
        <row r="34">
          <cell r="B34">
            <v>87164243</v>
          </cell>
          <cell r="C34">
            <v>79470000</v>
          </cell>
          <cell r="F34">
            <v>74479556</v>
          </cell>
        </row>
        <row r="35">
          <cell r="B35">
            <v>32280992</v>
          </cell>
          <cell r="C35">
            <v>33098000</v>
          </cell>
          <cell r="F35">
            <v>30023481</v>
          </cell>
        </row>
        <row r="36">
          <cell r="B36">
            <v>2953000</v>
          </cell>
          <cell r="C36">
            <v>3247000</v>
          </cell>
          <cell r="F36">
            <v>2788808</v>
          </cell>
        </row>
        <row r="40">
          <cell r="B40">
            <v>5366913</v>
          </cell>
          <cell r="C40">
            <v>4537000</v>
          </cell>
          <cell r="F40">
            <v>3580163</v>
          </cell>
        </row>
        <row r="41">
          <cell r="B41">
            <v>267678</v>
          </cell>
          <cell r="C41">
            <v>234000</v>
          </cell>
          <cell r="F41">
            <v>-221900</v>
          </cell>
        </row>
        <row r="46">
          <cell r="B46">
            <v>5345493</v>
          </cell>
          <cell r="C46">
            <v>6443000</v>
          </cell>
          <cell r="F46">
            <v>4847720</v>
          </cell>
        </row>
        <row r="47">
          <cell r="B47">
            <v>16670125</v>
          </cell>
          <cell r="C47">
            <v>14974000</v>
          </cell>
          <cell r="F47">
            <v>14450300</v>
          </cell>
        </row>
      </sheetData>
      <sheetData sheetId="9">
        <row r="1">
          <cell r="B1">
            <v>2016</v>
          </cell>
        </row>
        <row r="2">
          <cell r="B2" t="str">
            <v>JANUARY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>
        <row r="6">
          <cell r="O6" t="str">
            <v>VARIANCE FROM 2015</v>
          </cell>
        </row>
        <row r="8">
          <cell r="E8">
            <v>2016</v>
          </cell>
          <cell r="M8">
            <v>2015</v>
          </cell>
          <cell r="S8">
            <v>2016</v>
          </cell>
          <cell r="W8">
            <v>2015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4">
          <cell r="B154">
            <v>598349067.48000002</v>
          </cell>
          <cell r="C154">
            <v>698377000</v>
          </cell>
          <cell r="F154">
            <v>595602439.76999998</v>
          </cell>
        </row>
        <row r="155">
          <cell r="B155">
            <v>232537349.19</v>
          </cell>
          <cell r="C155">
            <v>262970000</v>
          </cell>
          <cell r="F155">
            <v>239415936.88999999</v>
          </cell>
        </row>
        <row r="156">
          <cell r="B156">
            <v>20676496.199999999</v>
          </cell>
          <cell r="C156">
            <v>24374000</v>
          </cell>
          <cell r="F156">
            <v>22468915.460000001</v>
          </cell>
        </row>
        <row r="159">
          <cell r="B159">
            <v>26584600.09</v>
          </cell>
          <cell r="C159">
            <v>28682000</v>
          </cell>
          <cell r="F159">
            <v>27409895.77</v>
          </cell>
        </row>
        <row r="160">
          <cell r="B160">
            <v>1384721.09</v>
          </cell>
          <cell r="C160">
            <v>1738000</v>
          </cell>
          <cell r="F160">
            <v>1229405.92</v>
          </cell>
        </row>
        <row r="164">
          <cell r="B164">
            <v>6185934.7400000002</v>
          </cell>
          <cell r="C164">
            <v>5155000</v>
          </cell>
          <cell r="F164">
            <v>5674981.3399999999</v>
          </cell>
        </row>
        <row r="165">
          <cell r="B165">
            <v>12961371.189999999</v>
          </cell>
          <cell r="C165">
            <v>11110000</v>
          </cell>
          <cell r="F165">
            <v>11739403.84</v>
          </cell>
        </row>
        <row r="168">
          <cell r="B168">
            <v>8849151.1799999997</v>
          </cell>
          <cell r="C168">
            <v>-7166000</v>
          </cell>
          <cell r="F168">
            <v>57318069.109999999</v>
          </cell>
        </row>
        <row r="169">
          <cell r="B169">
            <v>14566250.390000001</v>
          </cell>
          <cell r="C169">
            <v>14278000</v>
          </cell>
          <cell r="F169">
            <v>13418673.470000001</v>
          </cell>
        </row>
        <row r="172">
          <cell r="B172">
            <v>41391989.810000002</v>
          </cell>
          <cell r="C172">
            <v>42439528.055</v>
          </cell>
          <cell r="F172">
            <v>16101036.970000001</v>
          </cell>
        </row>
        <row r="173">
          <cell r="B173">
            <v>12145017.359999999</v>
          </cell>
          <cell r="C173">
            <v>6926513.767</v>
          </cell>
          <cell r="F173">
            <v>9604819.7300000004</v>
          </cell>
        </row>
        <row r="174">
          <cell r="B174">
            <v>5718136.4500000002</v>
          </cell>
          <cell r="C174">
            <v>5000278</v>
          </cell>
          <cell r="F174">
            <v>4596560.32</v>
          </cell>
        </row>
        <row r="175">
          <cell r="B175">
            <v>-2720490.21</v>
          </cell>
          <cell r="C175">
            <v>-2793101.4440000001</v>
          </cell>
          <cell r="F175">
            <v>-2489547.56</v>
          </cell>
        </row>
        <row r="176">
          <cell r="B176">
            <v>20706486.749000002</v>
          </cell>
          <cell r="F176">
            <v>17842279.671</v>
          </cell>
        </row>
        <row r="177">
          <cell r="B177">
            <v>-1040380.66</v>
          </cell>
          <cell r="F177">
            <v>0</v>
          </cell>
        </row>
        <row r="178">
          <cell r="B178">
            <v>24073761.559999999</v>
          </cell>
          <cell r="F178">
            <v>0</v>
          </cell>
        </row>
        <row r="179">
          <cell r="B179">
            <v>5010953.71</v>
          </cell>
          <cell r="F179">
            <v>1372837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B183">
            <v>525475590</v>
          </cell>
          <cell r="F183">
            <v>476678084</v>
          </cell>
        </row>
        <row r="184">
          <cell r="B184">
            <v>240132928</v>
          </cell>
          <cell r="F184">
            <v>221857601</v>
          </cell>
        </row>
        <row r="185">
          <cell r="B185">
            <v>24453868</v>
          </cell>
          <cell r="F185">
            <v>24282327</v>
          </cell>
        </row>
        <row r="186">
          <cell r="C186">
            <v>855081000</v>
          </cell>
        </row>
        <row r="187">
          <cell r="C187">
            <v>0</v>
          </cell>
        </row>
        <row r="189">
          <cell r="B189">
            <v>44751796</v>
          </cell>
          <cell r="F189">
            <v>40004074</v>
          </cell>
        </row>
        <row r="190">
          <cell r="B190">
            <v>2320856</v>
          </cell>
          <cell r="F190">
            <v>1731627</v>
          </cell>
        </row>
        <row r="192">
          <cell r="C192">
            <v>903799000</v>
          </cell>
        </row>
        <row r="193">
          <cell r="C193">
            <v>0</v>
          </cell>
        </row>
        <row r="195">
          <cell r="B195">
            <v>51512601</v>
          </cell>
          <cell r="F195">
            <v>49063680</v>
          </cell>
        </row>
        <row r="196">
          <cell r="B196">
            <v>173253735</v>
          </cell>
          <cell r="F196">
            <v>161544665</v>
          </cell>
        </row>
      </sheetData>
      <sheetData sheetId="9">
        <row r="1">
          <cell r="B1">
            <v>2016</v>
          </cell>
        </row>
        <row r="2">
          <cell r="B2" t="str">
            <v>MARCH</v>
          </cell>
        </row>
        <row r="4">
          <cell r="B4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tabSelected="1" zoomScaleNormal="100" zoomScaleSheetLayoutView="100" workbookViewId="0">
      <pane xSplit="4" ySplit="8" topLeftCell="E9" activePane="bottomRight" state="frozen"/>
      <selection activeCell="A70" sqref="A70:XFD70"/>
      <selection pane="topRight" activeCell="A70" sqref="A70:XFD70"/>
      <selection pane="bottomLeft" activeCell="A70" sqref="A70:XFD70"/>
      <selection pane="bottomRight" activeCell="I44" sqref="I44"/>
    </sheetView>
  </sheetViews>
  <sheetFormatPr defaultRowHeight="12" x14ac:dyDescent="0.2"/>
  <cols>
    <col min="1" max="2" width="1.7109375" style="7" customWidth="1"/>
    <col min="3" max="3" width="9.140625" style="7"/>
    <col min="4" max="4" width="23.85546875" style="7" customWidth="1"/>
    <col min="5" max="5" width="16.7109375" style="7" customWidth="1"/>
    <col min="6" max="6" width="0.85546875" style="7" customWidth="1"/>
    <col min="7" max="7" width="16.7109375" style="7" customWidth="1"/>
    <col min="8" max="8" width="0.85546875" style="7" customWidth="1"/>
    <col min="9" max="9" width="16.7109375" style="7" customWidth="1"/>
    <col min="10" max="10" width="0.85546875" style="7" customWidth="1"/>
    <col min="11" max="11" width="7.7109375" style="8" customWidth="1"/>
    <col min="12" max="12" width="0.85546875" style="7" customWidth="1"/>
    <col min="13" max="13" width="16.7109375" style="7" customWidth="1"/>
    <col min="14" max="14" width="0.85546875" style="7" customWidth="1"/>
    <col min="15" max="15" width="16.7109375" style="7" customWidth="1"/>
    <col min="16" max="16" width="0.85546875" style="7" customWidth="1"/>
    <col min="17" max="17" width="7.7109375" style="8" customWidth="1"/>
    <col min="18" max="18" width="0.85546875" style="7" customWidth="1"/>
    <col min="19" max="19" width="7.7109375" style="8" customWidth="1"/>
    <col min="20" max="20" width="0.85546875" style="8" customWidth="1"/>
    <col min="21" max="21" width="7.7109375" style="8" customWidth="1"/>
    <col min="22" max="22" width="0.85546875" style="8" customWidth="1"/>
    <col min="23" max="23" width="7.7109375" style="8" customWidth="1"/>
    <col min="24" max="16384" width="9.140625" style="7"/>
  </cols>
  <sheetData>
    <row r="1" spans="1:23" s="1" customFormat="1" ht="15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5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5" x14ac:dyDescent="0.25">
      <c r="E3" s="2" t="str">
        <f>"MONTH OF "&amp;[5]Input!B2&amp;" "&amp;[5]Input!B1</f>
        <v>MONTH OF JANUARY 2016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2.75" x14ac:dyDescent="0.2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2.75" x14ac:dyDescent="0.2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2.75" x14ac:dyDescent="0.2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2.75" x14ac:dyDescent="0.2">
      <c r="A8" s="4" t="s">
        <v>8</v>
      </c>
      <c r="E8" s="15">
        <f>[5]Input!B1</f>
        <v>2016</v>
      </c>
      <c r="G8" s="15" t="s">
        <v>9</v>
      </c>
      <c r="I8" s="15" t="s">
        <v>10</v>
      </c>
      <c r="K8" s="16" t="s">
        <v>11</v>
      </c>
      <c r="M8" s="15">
        <f>E8-1</f>
        <v>2015</v>
      </c>
      <c r="O8" s="15" t="s">
        <v>10</v>
      </c>
      <c r="Q8" s="16" t="s">
        <v>11</v>
      </c>
      <c r="S8" s="16">
        <f>E8</f>
        <v>2016</v>
      </c>
      <c r="T8" s="14"/>
      <c r="U8" s="16" t="s">
        <v>9</v>
      </c>
      <c r="V8" s="14"/>
      <c r="W8" s="16">
        <f>M8</f>
        <v>2015</v>
      </c>
    </row>
    <row r="9" spans="1:23" x14ac:dyDescent="0.2">
      <c r="B9" s="17" t="s">
        <v>12</v>
      </c>
    </row>
    <row r="10" spans="1:23" x14ac:dyDescent="0.2">
      <c r="C10" s="7" t="s">
        <v>13</v>
      </c>
      <c r="E10" s="18">
        <f>'[5]SAP Download'!B5</f>
        <v>86862846.620000005</v>
      </c>
      <c r="F10" s="19"/>
      <c r="G10" s="18">
        <f>'[5]SAP Download'!C5</f>
        <v>83728000</v>
      </c>
      <c r="H10" s="20"/>
      <c r="I10" s="18">
        <f>E10-G10</f>
        <v>3134846.6200000048</v>
      </c>
      <c r="J10" s="21"/>
      <c r="K10" s="22">
        <f>IF(G10=0,"n/a",IF(AND(I10/G10&lt;1,I10/G10&gt;-1),I10/G10,"n/a"))</f>
        <v>3.7440839623542957E-2</v>
      </c>
      <c r="M10" s="18">
        <f>'[5]SAP Download'!F5</f>
        <v>87030170.430000007</v>
      </c>
      <c r="N10" s="20"/>
      <c r="O10" s="18">
        <f>E10-M10</f>
        <v>-167323.81000000238</v>
      </c>
      <c r="Q10" s="22">
        <f>IF(M10=0,"n/a",IF(AND(O10/M10&lt;1,O10/M10&gt;-1),O10/M10,"n/a"))</f>
        <v>-1.9225954536603378E-3</v>
      </c>
      <c r="S10" s="23">
        <f>IF(E48=0,"n/a",E10/E48)</f>
        <v>0.99654220159980056</v>
      </c>
      <c r="T10" s="24"/>
      <c r="U10" s="23">
        <f>IF(G48=0,"n/a",G10/G48)</f>
        <v>1.0535799672832515</v>
      </c>
      <c r="V10" s="24"/>
      <c r="W10" s="23">
        <f>IF(M48=0,"n/a",M10/M48)</f>
        <v>1.1685108653171885</v>
      </c>
    </row>
    <row r="11" spans="1:23" x14ac:dyDescent="0.2">
      <c r="C11" s="7" t="s">
        <v>14</v>
      </c>
      <c r="E11" s="25">
        <f>'[5]SAP Download'!B6</f>
        <v>27451773.530000001</v>
      </c>
      <c r="F11" s="20"/>
      <c r="G11" s="25">
        <f>'[5]SAP Download'!C6</f>
        <v>28605000</v>
      </c>
      <c r="H11" s="20"/>
      <c r="I11" s="25">
        <f>E11-G11</f>
        <v>-1153226.4699999988</v>
      </c>
      <c r="K11" s="22">
        <f>IF(G11=0,"n/a",IF(AND(I11/G11&lt;1,I11/G11&gt;-1),I11/G11,"n/a"))</f>
        <v>-4.0315555672085258E-2</v>
      </c>
      <c r="M11" s="25">
        <f>'[5]SAP Download'!F6</f>
        <v>31523321.84</v>
      </c>
      <c r="N11" s="20"/>
      <c r="O11" s="25">
        <f>E11-M11</f>
        <v>-4071548.3099999987</v>
      </c>
      <c r="Q11" s="22">
        <f>IF(M11=0,"n/a",IF(AND(O11/M11&lt;1,O11/M11&gt;-1),O11/M11,"n/a"))</f>
        <v>-0.12915987504951346</v>
      </c>
      <c r="S11" s="26">
        <f>IF(E49=0,"n/a",E11/E49)</f>
        <v>0.8504005555343529</v>
      </c>
      <c r="T11" s="24"/>
      <c r="U11" s="26">
        <f>IF(G49=0,"n/a",G11/G49)</f>
        <v>0.86425161641186776</v>
      </c>
      <c r="V11" s="24"/>
      <c r="W11" s="26">
        <f>IF(M49=0,"n/a",M11/M49)</f>
        <v>1.0499555944229118</v>
      </c>
    </row>
    <row r="12" spans="1:23" x14ac:dyDescent="0.2">
      <c r="C12" s="7" t="s">
        <v>15</v>
      </c>
      <c r="E12" s="27">
        <f>'[5]SAP Download'!B7</f>
        <v>2311485.2599999998</v>
      </c>
      <c r="F12" s="20"/>
      <c r="G12" s="27">
        <f>'[5]SAP Download'!C7</f>
        <v>2591000</v>
      </c>
      <c r="H12" s="20"/>
      <c r="I12" s="27">
        <f>E12-G12</f>
        <v>-279514.74000000022</v>
      </c>
      <c r="K12" s="28">
        <f>IF(G12=0,"n/a",IF(AND(I12/G12&lt;1,I12/G12&gt;-1),I12/G12,"n/a"))</f>
        <v>-0.10787909687379399</v>
      </c>
      <c r="M12" s="27">
        <f>'[5]SAP Download'!F7</f>
        <v>2704409.66</v>
      </c>
      <c r="N12" s="20"/>
      <c r="O12" s="27">
        <f>E12-M12</f>
        <v>-392924.40000000037</v>
      </c>
      <c r="Q12" s="28">
        <f>IF(M12=0,"n/a",IF(AND(O12/M12&lt;1,O12/M12&gt;-1),O12/M12,"n/a"))</f>
        <v>-0.14529026641622053</v>
      </c>
      <c r="S12" s="29">
        <f>IF(E50=0,"n/a",E12/E50)</f>
        <v>0.78275830003386382</v>
      </c>
      <c r="T12" s="24"/>
      <c r="U12" s="29">
        <f>IF(G50=0,"n/a",G12/G50)</f>
        <v>0.79796735448105949</v>
      </c>
      <c r="V12" s="24"/>
      <c r="W12" s="29">
        <f>IF(M50=0,"n/a",M12/M50)</f>
        <v>0.96973676925769003</v>
      </c>
    </row>
    <row r="13" spans="1:23" ht="6.95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116626105.41000001</v>
      </c>
      <c r="F14" s="20"/>
      <c r="G14" s="25">
        <f>SUM(G10:G12)</f>
        <v>114924000</v>
      </c>
      <c r="H14" s="20"/>
      <c r="I14" s="25">
        <f>E14-G14</f>
        <v>1702105.4100000113</v>
      </c>
      <c r="K14" s="22">
        <f>IF(G14=0,"n/a",IF(AND(I14/G14&lt;1,I14/G14&gt;-1),I14/G14,"n/a"))</f>
        <v>1.4810704552573974E-2</v>
      </c>
      <c r="M14" s="25">
        <f>SUM(M10:M12)</f>
        <v>121257901.93000001</v>
      </c>
      <c r="N14" s="20"/>
      <c r="O14" s="25">
        <f>E14-M14</f>
        <v>-4631796.5199999958</v>
      </c>
      <c r="Q14" s="22">
        <f>IF(M14=0,"n/a",IF(AND(O14/M14&lt;1,O14/M14&gt;-1),O14/M14,"n/a"))</f>
        <v>-3.8197894292067235E-2</v>
      </c>
      <c r="S14" s="26">
        <f>IF(E52=0,"n/a",E14/E52)</f>
        <v>0.95284139848912042</v>
      </c>
      <c r="T14" s="24"/>
      <c r="U14" s="26">
        <f>IF(G52=0,"n/a",G14/G52)</f>
        <v>0.99230669602383115</v>
      </c>
      <c r="V14" s="24"/>
      <c r="W14" s="26">
        <f>IF(M52=0,"n/a",M14/M52)</f>
        <v>1.1301688579406945</v>
      </c>
    </row>
    <row r="15" spans="1:23" ht="6.95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x14ac:dyDescent="0.2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f>'[5]SAP Download'!B10</f>
        <v>2583835.4700000002</v>
      </c>
      <c r="F17" s="20"/>
      <c r="G17" s="25">
        <f>'[5]SAP Download'!C10</f>
        <v>2147000</v>
      </c>
      <c r="H17" s="20"/>
      <c r="I17" s="25">
        <f>E17-G17</f>
        <v>436835.4700000002</v>
      </c>
      <c r="K17" s="22">
        <f>IF(G17=0,"n/a",IF(AND(I17/G17&lt;1,I17/G17&gt;-1),I17/G17,"n/a"))</f>
        <v>0.20346319049836992</v>
      </c>
      <c r="M17" s="25">
        <f>'[5]SAP Download'!F10</f>
        <v>2625709.4</v>
      </c>
      <c r="N17" s="20"/>
      <c r="O17" s="25">
        <f>E17-M17</f>
        <v>-41873.929999999702</v>
      </c>
      <c r="Q17" s="22">
        <f>IF(M17=0,"n/a",IF(AND(O17/M17&lt;1,O17/M17&gt;-1),O17/M17,"n/a"))</f>
        <v>-1.5947663515238856E-2</v>
      </c>
      <c r="S17" s="26">
        <f>IF(E55=0,"n/a",E17/E55)</f>
        <v>0.48143792716595185</v>
      </c>
      <c r="T17" s="24"/>
      <c r="U17" s="26">
        <f>IF(G55=0,"n/a",G17/G55)</f>
        <v>0.47322018955256778</v>
      </c>
      <c r="V17" s="24"/>
      <c r="W17" s="26">
        <f>IF(M55=0,"n/a",M17/M55)</f>
        <v>0.73340498742655014</v>
      </c>
    </row>
    <row r="18" spans="2:23" x14ac:dyDescent="0.2">
      <c r="C18" s="7" t="s">
        <v>19</v>
      </c>
      <c r="E18" s="27">
        <f>'[5]SAP Download'!B11</f>
        <v>141677.59</v>
      </c>
      <c r="F18" s="31"/>
      <c r="G18" s="27">
        <f>'[5]SAP Download'!C11</f>
        <v>124000</v>
      </c>
      <c r="H18" s="32"/>
      <c r="I18" s="27">
        <f>E18-G18</f>
        <v>17677.589999999997</v>
      </c>
      <c r="J18" s="33"/>
      <c r="K18" s="28">
        <f>IF(G18=0,"n/a",IF(AND(I18/G18&lt;1,I18/G18&gt;-1),I18/G18,"n/a"))</f>
        <v>0.14256120967741934</v>
      </c>
      <c r="L18" s="34"/>
      <c r="M18" s="27">
        <f>'[5]SAP Download'!F11</f>
        <v>-110849.71</v>
      </c>
      <c r="N18" s="35"/>
      <c r="O18" s="27">
        <f>E18-M18</f>
        <v>252527.3</v>
      </c>
      <c r="Q18" s="28" t="str">
        <f>IF(M18=0,"n/a",IF(AND(O18/M18&lt;1,O18/M18&gt;-1),O18/M18,"n/a"))</f>
        <v>n/a</v>
      </c>
      <c r="S18" s="29">
        <f>IF(E56=0,"n/a",E18/E56)</f>
        <v>0.52928365424128987</v>
      </c>
      <c r="T18" s="24"/>
      <c r="U18" s="29">
        <f>IF(G56=0,"n/a",G18/G56)</f>
        <v>0.52991452991452992</v>
      </c>
      <c r="V18" s="24"/>
      <c r="W18" s="29">
        <f>IF(M56=0,"n/a",M18/M56)</f>
        <v>0.49954803965750338</v>
      </c>
    </row>
    <row r="19" spans="2:23" ht="6.95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2725513.06</v>
      </c>
      <c r="F20" s="31"/>
      <c r="G20" s="27">
        <f>SUM(G17:G18)</f>
        <v>2271000</v>
      </c>
      <c r="H20" s="32"/>
      <c r="I20" s="27">
        <f>E20-G20</f>
        <v>454513.06000000006</v>
      </c>
      <c r="J20" s="33"/>
      <c r="K20" s="28">
        <f>IF(G20=0,"n/a",IF(AND(I20/G20&lt;1,I20/G20&gt;-1),I20/G20,"n/a"))</f>
        <v>0.20013785116688687</v>
      </c>
      <c r="L20" s="34"/>
      <c r="M20" s="27">
        <f>SUM(M17:M18)</f>
        <v>2514859.69</v>
      </c>
      <c r="N20" s="35"/>
      <c r="O20" s="27">
        <f>E20-M20</f>
        <v>210653.37000000011</v>
      </c>
      <c r="Q20" s="28">
        <f>IF(M20=0,"n/a",IF(AND(O20/M20&lt;1,O20/M20&gt;-1),O20/M20,"n/a"))</f>
        <v>8.3763468330911181E-2</v>
      </c>
      <c r="S20" s="29">
        <f>IF(E58=0,"n/a",E20/E58)</f>
        <v>0.48371089578640225</v>
      </c>
      <c r="T20" s="24"/>
      <c r="U20" s="29">
        <f>IF(G58=0,"n/a",G20/G58)</f>
        <v>0.47600083839865859</v>
      </c>
      <c r="V20" s="24"/>
      <c r="W20" s="29">
        <f>IF(M58=0,"n/a",M20/M58)</f>
        <v>0.74885727830131232</v>
      </c>
    </row>
    <row r="21" spans="2:23" ht="6.95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119351618.47000001</v>
      </c>
      <c r="F22" s="36"/>
      <c r="G22" s="25">
        <f>G14+G20</f>
        <v>117195000</v>
      </c>
      <c r="H22" s="36"/>
      <c r="I22" s="25">
        <f>E22-G22</f>
        <v>2156618.4700000137</v>
      </c>
      <c r="J22" s="37"/>
      <c r="K22" s="22">
        <f>IF(G22=0,"n/a",IF(AND(I22/G22&lt;1,I22/G22&gt;-1),I22/G22,"n/a"))</f>
        <v>1.8401966551474157E-2</v>
      </c>
      <c r="L22" s="37"/>
      <c r="M22" s="25">
        <f>M14+M20</f>
        <v>123772761.62</v>
      </c>
      <c r="N22" s="36"/>
      <c r="O22" s="25">
        <f>E22-M22</f>
        <v>-4421143.1499999911</v>
      </c>
      <c r="Q22" s="22">
        <f>IF(M22=0,"n/a",IF(AND(O22/M22&lt;1,O22/M22&gt;-1),O22/M22,"n/a"))</f>
        <v>-3.5719839261351617E-2</v>
      </c>
      <c r="S22" s="26">
        <f>IF(E60=0,"n/a",E22/E60)</f>
        <v>0.93219545485936561</v>
      </c>
      <c r="T22" s="24"/>
      <c r="U22" s="26">
        <f>IF(G60=0,"n/a",G22/G60)</f>
        <v>0.97187899092763674</v>
      </c>
      <c r="V22" s="24"/>
      <c r="W22" s="26">
        <f>IF(M60=0,"n/a",M22/M60)</f>
        <v>1.1185959404576451</v>
      </c>
    </row>
    <row r="23" spans="2:23" ht="6.95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x14ac:dyDescent="0.2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f>'[5]SAP Download'!B15</f>
        <v>589355.57999999996</v>
      </c>
      <c r="F25" s="36"/>
      <c r="G25" s="25">
        <f>'[5]SAP Download'!C15</f>
        <v>530000</v>
      </c>
      <c r="H25" s="36"/>
      <c r="I25" s="25">
        <f>E25-G25</f>
        <v>59355.579999999958</v>
      </c>
      <c r="J25" s="37"/>
      <c r="K25" s="22">
        <f>IF(G25=0,"n/a",IF(AND(I25/G25&lt;1,I25/G25&gt;-1),I25/G25,"n/a"))</f>
        <v>0.11199166037735842</v>
      </c>
      <c r="L25" s="37"/>
      <c r="M25" s="25">
        <f>'[5]SAP Download'!F15</f>
        <v>522810.48</v>
      </c>
      <c r="N25" s="36"/>
      <c r="O25" s="25">
        <f>E25-M25</f>
        <v>66545.099999999977</v>
      </c>
      <c r="Q25" s="22">
        <f>IF(M25=0,"n/a",IF(AND(O25/M25&lt;1,O25/M25&gt;-1),O25/M25,"n/a"))</f>
        <v>0.12728340870290125</v>
      </c>
      <c r="S25" s="26">
        <f>IF(E63=0,"n/a",E25/E63)</f>
        <v>0.11025280175280371</v>
      </c>
      <c r="T25" s="24"/>
      <c r="U25" s="26">
        <f>IF(G63=0,"n/a",G25/G63)</f>
        <v>8.2259816855502099E-2</v>
      </c>
      <c r="V25" s="24"/>
      <c r="W25" s="26">
        <f>IF(M63=0,"n/a",M25/M63)</f>
        <v>0.10784667431287286</v>
      </c>
    </row>
    <row r="26" spans="2:23" x14ac:dyDescent="0.2">
      <c r="C26" s="7" t="s">
        <v>24</v>
      </c>
      <c r="E26" s="27">
        <f>'[5]SAP Download'!B16</f>
        <v>1194622.28</v>
      </c>
      <c r="F26" s="31"/>
      <c r="G26" s="27">
        <f>'[5]SAP Download'!C16</f>
        <v>1049000</v>
      </c>
      <c r="H26" s="32"/>
      <c r="I26" s="27">
        <f>E26-G26</f>
        <v>145622.28000000003</v>
      </c>
      <c r="J26" s="33"/>
      <c r="K26" s="28">
        <f>IF(G26=0,"n/a",IF(AND(I26/G26&lt;1,I26/G26&gt;-1),I26/G26,"n/a"))</f>
        <v>0.13882009532888467</v>
      </c>
      <c r="L26" s="34"/>
      <c r="M26" s="27">
        <f>'[5]SAP Download'!F16</f>
        <v>1013451.71</v>
      </c>
      <c r="N26" s="35"/>
      <c r="O26" s="27">
        <f>E26-M26</f>
        <v>181170.57000000007</v>
      </c>
      <c r="Q26" s="28">
        <f>IF(M26=0,"n/a",IF(AND(O26/M26&lt;1,O26/M26&gt;-1),O26/M26,"n/a"))</f>
        <v>0.17876586344701129</v>
      </c>
      <c r="S26" s="29">
        <f>IF(E64=0,"n/a",E26/E64)</f>
        <v>7.1662466838131086E-2</v>
      </c>
      <c r="T26" s="24"/>
      <c r="U26" s="29">
        <f>IF(G64=0,"n/a",G26/G64)</f>
        <v>7.0054761586750364E-2</v>
      </c>
      <c r="V26" s="24"/>
      <c r="W26" s="29">
        <f>IF(M64=0,"n/a",M26/M64)</f>
        <v>7.0133610374871105E-2</v>
      </c>
    </row>
    <row r="27" spans="2:23" ht="6.95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1783977.8599999999</v>
      </c>
      <c r="F28" s="31"/>
      <c r="G28" s="27">
        <f>SUM(G25:G26)</f>
        <v>1579000</v>
      </c>
      <c r="H28" s="32"/>
      <c r="I28" s="27">
        <f>E28-G28</f>
        <v>204977.85999999987</v>
      </c>
      <c r="J28" s="33"/>
      <c r="K28" s="28">
        <f>IF(G28=0,"n/a",IF(AND(I28/G28&lt;1,I28/G28&gt;-1),I28/G28,"n/a"))</f>
        <v>0.12981498416719434</v>
      </c>
      <c r="L28" s="34"/>
      <c r="M28" s="27">
        <f>SUM(M25:M26)</f>
        <v>1536262.19</v>
      </c>
      <c r="N28" s="35"/>
      <c r="O28" s="27">
        <f>E28-M28</f>
        <v>247715.66999999993</v>
      </c>
      <c r="Q28" s="28">
        <f>IF(M28=0,"n/a",IF(AND(O28/M28&lt;1,O28/M28&gt;-1),O28/M28,"n/a"))</f>
        <v>0.1612456985613894</v>
      </c>
      <c r="S28" s="29">
        <f>IF(E66=0,"n/a",E28/E66)</f>
        <v>8.1032377106107126E-2</v>
      </c>
      <c r="T28" s="24"/>
      <c r="U28" s="29">
        <f>IF(G66=0,"n/a",G28/G66)</f>
        <v>7.3726478965307929E-2</v>
      </c>
      <c r="V28" s="24"/>
      <c r="W28" s="29">
        <f>IF(M66=0,"n/a",M28/M66)</f>
        <v>7.9607244162872667E-2</v>
      </c>
    </row>
    <row r="29" spans="2:23" ht="6.95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121135596.33000001</v>
      </c>
      <c r="F30" s="36"/>
      <c r="G30" s="25">
        <f>G22+G28</f>
        <v>118774000</v>
      </c>
      <c r="H30" s="36"/>
      <c r="I30" s="25">
        <f>E30-G30</f>
        <v>2361596.3300000131</v>
      </c>
      <c r="J30" s="37"/>
      <c r="K30" s="22">
        <f>IF(G30=0,"n/a",IF(AND(I30/G30&lt;1,I30/G30&gt;-1),I30/G30,"n/a"))</f>
        <v>1.9883108508596269E-2</v>
      </c>
      <c r="L30" s="37"/>
      <c r="M30" s="25">
        <f>M22+M28</f>
        <v>125309023.81</v>
      </c>
      <c r="N30" s="36"/>
      <c r="O30" s="25">
        <f>E30-M30</f>
        <v>-4173427.4799999893</v>
      </c>
      <c r="Q30" s="22">
        <f>IF(M30=0,"n/a",IF(AND(O30/M30&lt;1,O30/M30&gt;-1),O30/M30,"n/a"))</f>
        <v>-3.3305083330055746E-2</v>
      </c>
      <c r="S30" s="23">
        <f>IF(E68=0,"n/a",E30/E68)</f>
        <v>0.8073099133903715</v>
      </c>
      <c r="T30" s="24"/>
      <c r="U30" s="23">
        <f>IF(G68=0,"n/a",G30/G68)</f>
        <v>0.83641894889544588</v>
      </c>
      <c r="V30" s="24"/>
      <c r="W30" s="23">
        <f>IF(M68=0,"n/a",M30/M68)</f>
        <v>0.96430033843965801</v>
      </c>
    </row>
    <row r="31" spans="2:23" ht="6.95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f>'[5]SAP Download'!B19</f>
        <v>1778853.03</v>
      </c>
      <c r="F32" s="36"/>
      <c r="G32" s="25">
        <f>'[5]SAP Download'!C19</f>
        <v>-3273000</v>
      </c>
      <c r="H32" s="36"/>
      <c r="I32" s="25">
        <f>E32-G32</f>
        <v>5051853.03</v>
      </c>
      <c r="J32" s="37"/>
      <c r="K32" s="22" t="str">
        <f>IF(G32=0,"n/a",IF(AND(I32/G32&lt;1,I32/G32&gt;-1),I32/G32,"n/a"))</f>
        <v>n/a</v>
      </c>
      <c r="L32" s="37"/>
      <c r="M32" s="25">
        <f>'[5]SAP Download'!F19</f>
        <v>8774433.2100000009</v>
      </c>
      <c r="N32" s="36"/>
      <c r="O32" s="25">
        <f>E32-M32</f>
        <v>-6995580.1800000006</v>
      </c>
      <c r="Q32" s="22">
        <f>IF(M32=0,"n/a",IF(AND(O32/M32&lt;1,O32/M32&gt;-1),O32/M32,"n/a"))</f>
        <v>-0.7972686112679408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f>'[5]SAP Download'!B20</f>
        <v>1083761.5900000001</v>
      </c>
      <c r="F33" s="31"/>
      <c r="G33" s="27">
        <f>'[5]SAP Download'!C20</f>
        <v>1190000</v>
      </c>
      <c r="H33" s="32"/>
      <c r="I33" s="27">
        <f>E33-G33</f>
        <v>-106238.40999999992</v>
      </c>
      <c r="J33" s="33"/>
      <c r="K33" s="28">
        <f>IF(G33=0,"n/a",IF(AND(I33/G33&lt;1,I33/G33&gt;-1),I33/G33,"n/a"))</f>
        <v>-8.9275974789915891E-2</v>
      </c>
      <c r="L33" s="34"/>
      <c r="M33" s="27">
        <f>'[5]SAP Download'!F20</f>
        <v>987320.74</v>
      </c>
      <c r="N33" s="35"/>
      <c r="O33" s="27">
        <f>E33-M33</f>
        <v>96440.850000000093</v>
      </c>
      <c r="Q33" s="28">
        <f>IF(M33=0,"n/a",IF(AND(O33/M33&lt;1,O33/M33&gt;-1),O33/M33,"n/a"))</f>
        <v>9.7679351899363623E-2</v>
      </c>
    </row>
    <row r="34" spans="1:23" ht="6.95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.75" thickBot="1" x14ac:dyDescent="0.25">
      <c r="C35" s="7" t="s">
        <v>29</v>
      </c>
      <c r="E35" s="41">
        <f>SUM(E30:E33)</f>
        <v>123998210.95000002</v>
      </c>
      <c r="F35" s="42"/>
      <c r="G35" s="41">
        <f>SUM(G30:G33)</f>
        <v>116691000</v>
      </c>
      <c r="H35" s="36"/>
      <c r="I35" s="41">
        <f>E35-G35</f>
        <v>7307210.9500000179</v>
      </c>
      <c r="J35" s="37"/>
      <c r="K35" s="43">
        <f>IF(G35=0,"n/a",IF(AND(I35/G35&lt;1,I35/G35&gt;-1),I35/G35,"n/a"))</f>
        <v>6.2620175934733763E-2</v>
      </c>
      <c r="L35" s="37"/>
      <c r="M35" s="41">
        <f>SUM(M30:M33)</f>
        <v>135070777.76000002</v>
      </c>
      <c r="N35" s="36"/>
      <c r="O35" s="41">
        <f>E35-M35</f>
        <v>-11072566.810000002</v>
      </c>
      <c r="Q35" s="43">
        <f>IF(M35=0,"n/a",IF(AND(O35/M35&lt;1,O35/M35&gt;-1),O35/M35,"n/a"))</f>
        <v>-8.1976035036047903E-2</v>
      </c>
    </row>
    <row r="36" spans="1:23" ht="12.75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f>'[5]SAP Download'!B23</f>
        <v>6103015.71</v>
      </c>
      <c r="F37" s="18"/>
      <c r="G37" s="18">
        <f>'[5]SAP Download'!C23</f>
        <v>4759490.7920000004</v>
      </c>
      <c r="H37" s="44"/>
      <c r="I37" s="45"/>
      <c r="J37" s="44"/>
      <c r="K37" s="46"/>
      <c r="L37" s="44"/>
      <c r="M37" s="18">
        <f>'[5]SAP Download'!F23</f>
        <v>6193763.3499999996</v>
      </c>
      <c r="N37" s="20"/>
      <c r="O37" s="39"/>
    </row>
    <row r="38" spans="1:23" x14ac:dyDescent="0.2">
      <c r="C38" s="7" t="s">
        <v>31</v>
      </c>
      <c r="E38" s="25">
        <f>'[5]SAP Download'!B24</f>
        <v>1917425.93</v>
      </c>
      <c r="F38" s="39"/>
      <c r="G38" s="25">
        <f>'[5]SAP Download'!C24</f>
        <v>1639044.0449999999</v>
      </c>
      <c r="H38" s="20"/>
      <c r="I38" s="39"/>
      <c r="M38" s="25">
        <f>'[5]SAP Download'!F24</f>
        <v>1398703.57</v>
      </c>
      <c r="N38" s="20"/>
      <c r="O38" s="39"/>
    </row>
    <row r="39" spans="1:23" x14ac:dyDescent="0.2">
      <c r="C39" s="7" t="s">
        <v>32</v>
      </c>
      <c r="E39" s="25">
        <f>'[5]SAP Download'!B25</f>
        <v>942435.58</v>
      </c>
      <c r="F39" s="20"/>
      <c r="G39" s="25">
        <f>'[5]SAP Download'!C25</f>
        <v>668835.59100000001</v>
      </c>
      <c r="H39" s="20"/>
      <c r="I39" s="39"/>
      <c r="M39" s="25">
        <f>'[5]SAP Download'!F25</f>
        <v>664953.82999999996</v>
      </c>
      <c r="N39" s="20"/>
      <c r="O39" s="39"/>
    </row>
    <row r="40" spans="1:23" x14ac:dyDescent="0.2">
      <c r="C40" s="7" t="s">
        <v>33</v>
      </c>
      <c r="E40" s="25">
        <f>'[5]SAP Download'!B26</f>
        <v>-440657.77</v>
      </c>
      <c r="F40" s="20"/>
      <c r="G40" s="25">
        <f>'[5]SAP Download'!C26</f>
        <v>-371617.837</v>
      </c>
      <c r="H40" s="20"/>
      <c r="I40" s="39"/>
      <c r="M40" s="25">
        <f>'[5]SAP Download'!F26</f>
        <v>-364758.43</v>
      </c>
      <c r="N40" s="20"/>
      <c r="O40" s="39"/>
    </row>
    <row r="41" spans="1:23" x14ac:dyDescent="0.2">
      <c r="C41" s="7" t="s">
        <v>34</v>
      </c>
      <c r="E41" s="25">
        <f>'[5]SAP Download'!B27</f>
        <v>3057939.68</v>
      </c>
      <c r="F41" s="20"/>
      <c r="G41" s="25">
        <f>'[5]SAP Download'!C27</f>
        <v>320559.55900000001</v>
      </c>
      <c r="H41" s="20"/>
      <c r="I41" s="39"/>
      <c r="K41" s="47"/>
      <c r="M41" s="25">
        <f>'[5]SAP Download'!F27</f>
        <v>2941512.9959999998</v>
      </c>
      <c r="N41" s="20"/>
      <c r="O41" s="39"/>
    </row>
    <row r="42" spans="1:23" x14ac:dyDescent="0.2">
      <c r="C42" s="7" t="s">
        <v>35</v>
      </c>
      <c r="E42" s="25">
        <f>'[5]SAP Download'!B28</f>
        <v>-197145.78</v>
      </c>
      <c r="F42" s="20"/>
      <c r="G42" s="48">
        <f>'[5]SAP Download'!C28</f>
        <v>0</v>
      </c>
      <c r="H42" s="20"/>
      <c r="I42" s="39"/>
      <c r="K42" s="47"/>
      <c r="M42" s="48">
        <f>'[5]SAP Download'!F28</f>
        <v>0</v>
      </c>
      <c r="N42" s="20"/>
      <c r="O42" s="39"/>
    </row>
    <row r="43" spans="1:23" x14ac:dyDescent="0.2">
      <c r="C43" s="7" t="s">
        <v>36</v>
      </c>
      <c r="E43" s="25">
        <f>'[5]SAP Download'!B29</f>
        <v>4519595.3</v>
      </c>
      <c r="F43" s="20"/>
      <c r="G43" s="48">
        <f>'[5]SAP Download'!C29</f>
        <v>0</v>
      </c>
      <c r="H43" s="20"/>
      <c r="I43" s="39"/>
      <c r="K43" s="47"/>
      <c r="M43" s="48">
        <f>'[5]SAP Download'!F29</f>
        <v>0</v>
      </c>
      <c r="N43" s="20"/>
      <c r="O43" s="39"/>
    </row>
    <row r="44" spans="1:23" x14ac:dyDescent="0.2">
      <c r="C44" s="7" t="s">
        <v>37</v>
      </c>
      <c r="E44" s="25">
        <f>'[5]SAP Download'!B30</f>
        <v>1017105.19</v>
      </c>
      <c r="F44" s="20"/>
      <c r="G44" s="25">
        <f>'[5]SAP Download'!C30</f>
        <v>1034240</v>
      </c>
      <c r="H44" s="20"/>
      <c r="I44" s="39"/>
      <c r="K44" s="47"/>
      <c r="M44" s="49">
        <f>'[5]SAP Download'!F30</f>
        <v>276311</v>
      </c>
      <c r="N44" s="20"/>
      <c r="O44" s="39"/>
    </row>
    <row r="45" spans="1:23" x14ac:dyDescent="0.2">
      <c r="E45" s="50"/>
      <c r="F45" s="20"/>
      <c r="G45" s="20"/>
      <c r="H45" s="20"/>
      <c r="I45" s="20"/>
      <c r="M45" s="20"/>
      <c r="N45" s="20"/>
      <c r="O45" s="20"/>
    </row>
    <row r="46" spans="1:23" ht="12.75" x14ac:dyDescent="0.2">
      <c r="A46" s="4" t="s">
        <v>38</v>
      </c>
      <c r="E46" s="50"/>
      <c r="F46" s="20"/>
      <c r="G46" s="20"/>
      <c r="H46" s="20"/>
      <c r="I46" s="20"/>
      <c r="M46" s="20"/>
      <c r="N46" s="20"/>
      <c r="O46" s="20"/>
    </row>
    <row r="47" spans="1:23" x14ac:dyDescent="0.2">
      <c r="B47" s="17" t="s">
        <v>39</v>
      </c>
      <c r="E47" s="50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50">
        <f>'[5]SAP Download'!B34</f>
        <v>87164243</v>
      </c>
      <c r="F48" s="20"/>
      <c r="G48" s="50">
        <f>'[5]SAP Download'!C34</f>
        <v>79470000</v>
      </c>
      <c r="H48" s="51"/>
      <c r="I48" s="50">
        <f>E48-G48</f>
        <v>7694243</v>
      </c>
      <c r="K48" s="22">
        <f>IF(G48=0,"n/a",IF(AND(I48/G48&lt;1,I48/G48&gt;-1),I48/G48,"n/a"))</f>
        <v>9.6819466465332835E-2</v>
      </c>
      <c r="M48" s="50">
        <f>'[5]SAP Download'!F34</f>
        <v>74479556</v>
      </c>
      <c r="N48" s="51"/>
      <c r="O48" s="50">
        <f>E48-M48</f>
        <v>12684687</v>
      </c>
      <c r="Q48" s="22">
        <f>IF(M48=0,"n/a",IF(AND(O48/M48&lt;1,O48/M48&gt;-1),O48/M48,"n/a"))</f>
        <v>0.17031099111278269</v>
      </c>
    </row>
    <row r="49" spans="2:23" x14ac:dyDescent="0.2">
      <c r="C49" s="7" t="s">
        <v>14</v>
      </c>
      <c r="E49" s="50">
        <f>'[5]SAP Download'!B35</f>
        <v>32280992</v>
      </c>
      <c r="F49" s="20"/>
      <c r="G49" s="50">
        <f>'[5]SAP Download'!C35</f>
        <v>33098000</v>
      </c>
      <c r="H49" s="51"/>
      <c r="I49" s="50">
        <f>E49-G49</f>
        <v>-817008</v>
      </c>
      <c r="K49" s="22">
        <f>IF(G49=0,"n/a",IF(AND(I49/G49&lt;1,I49/G49&gt;-1),I49/G49,"n/a"))</f>
        <v>-2.4684512659375189E-2</v>
      </c>
      <c r="M49" s="50">
        <f>'[5]SAP Download'!F35</f>
        <v>30023481</v>
      </c>
      <c r="N49" s="51"/>
      <c r="O49" s="50">
        <f>E49-M49</f>
        <v>2257511</v>
      </c>
      <c r="Q49" s="22">
        <f>IF(M49=0,"n/a",IF(AND(O49/M49&lt;1,O49/M49&gt;-1),O49/M49,"n/a"))</f>
        <v>7.519151426844875E-2</v>
      </c>
    </row>
    <row r="50" spans="2:23" x14ac:dyDescent="0.2">
      <c r="C50" s="7" t="s">
        <v>15</v>
      </c>
      <c r="E50" s="52">
        <f>'[5]SAP Download'!B36</f>
        <v>2953000</v>
      </c>
      <c r="F50" s="20"/>
      <c r="G50" s="52">
        <f>'[5]SAP Download'!C36</f>
        <v>3247000</v>
      </c>
      <c r="H50" s="51"/>
      <c r="I50" s="52">
        <f>E50-G50</f>
        <v>-294000</v>
      </c>
      <c r="K50" s="28">
        <f>IF(G50=0,"n/a",IF(AND(I50/G50&lt;1,I50/G50&gt;-1),I50/G50,"n/a"))</f>
        <v>-9.0545118570988611E-2</v>
      </c>
      <c r="M50" s="52">
        <f>'[5]SAP Download'!F36</f>
        <v>2788808</v>
      </c>
      <c r="N50" s="51"/>
      <c r="O50" s="52">
        <f>E50-M50</f>
        <v>164192</v>
      </c>
      <c r="Q50" s="28">
        <f>IF(M50=0,"n/a",IF(AND(O50/M50&lt;1,O50/M50&gt;-1),O50/M50,"n/a"))</f>
        <v>5.8875333117231449E-2</v>
      </c>
    </row>
    <row r="51" spans="2:23" ht="6.95" customHeight="1" x14ac:dyDescent="0.2">
      <c r="E51" s="50"/>
      <c r="F51" s="20"/>
      <c r="G51" s="50"/>
      <c r="H51" s="20"/>
      <c r="I51" s="50"/>
      <c r="K51" s="30"/>
      <c r="M51" s="50"/>
      <c r="N51" s="20"/>
      <c r="O51" s="50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50">
        <f>SUM(E48:E50)</f>
        <v>122398235</v>
      </c>
      <c r="F52" s="20"/>
      <c r="G52" s="50">
        <f>SUM(G48:G50)</f>
        <v>115815000</v>
      </c>
      <c r="H52" s="51"/>
      <c r="I52" s="50">
        <f>E52-G52</f>
        <v>6583235</v>
      </c>
      <c r="K52" s="22">
        <f>IF(G52=0,"n/a",IF(AND(I52/G52&lt;1,I52/G52&gt;-1),I52/G52,"n/a"))</f>
        <v>5.6842680136424469E-2</v>
      </c>
      <c r="M52" s="50">
        <f>SUM(M48:M50)</f>
        <v>107291845</v>
      </c>
      <c r="N52" s="51"/>
      <c r="O52" s="50">
        <f>E52-M52</f>
        <v>15106390</v>
      </c>
      <c r="Q52" s="22">
        <f>IF(M52=0,"n/a",IF(AND(O52/M52&lt;1,O52/M52&gt;-1),O52/M52,"n/a"))</f>
        <v>0.14079718733516047</v>
      </c>
    </row>
    <row r="53" spans="2:23" ht="6.95" customHeight="1" x14ac:dyDescent="0.2">
      <c r="E53" s="50"/>
      <c r="F53" s="20"/>
      <c r="G53" s="50"/>
      <c r="H53" s="20"/>
      <c r="I53" s="50"/>
      <c r="K53" s="30"/>
      <c r="M53" s="50"/>
      <c r="N53" s="20"/>
      <c r="O53" s="50"/>
      <c r="Q53" s="30"/>
      <c r="S53" s="38"/>
      <c r="T53" s="38"/>
      <c r="U53" s="38"/>
      <c r="V53" s="38"/>
      <c r="W53" s="38"/>
    </row>
    <row r="54" spans="2:23" x14ac:dyDescent="0.2">
      <c r="B54" s="17" t="s">
        <v>40</v>
      </c>
      <c r="E54" s="50"/>
      <c r="F54" s="20"/>
      <c r="G54" s="50"/>
      <c r="H54" s="51"/>
      <c r="I54" s="50"/>
      <c r="K54" s="30"/>
      <c r="M54" s="50"/>
      <c r="N54" s="51"/>
      <c r="O54" s="50"/>
      <c r="Q54" s="30"/>
    </row>
    <row r="55" spans="2:23" x14ac:dyDescent="0.2">
      <c r="C55" s="7" t="s">
        <v>18</v>
      </c>
      <c r="E55" s="50">
        <f>'[5]SAP Download'!B40</f>
        <v>5366913</v>
      </c>
      <c r="F55" s="20"/>
      <c r="G55" s="50">
        <f>'[5]SAP Download'!C40</f>
        <v>4537000</v>
      </c>
      <c r="H55" s="51"/>
      <c r="I55" s="50">
        <f>E55-G55</f>
        <v>829913</v>
      </c>
      <c r="K55" s="22">
        <f>IF(G55=0,"n/a",IF(AND(I55/G55&lt;1,I55/G55&gt;-1),I55/G55,"n/a"))</f>
        <v>0.18292109323341416</v>
      </c>
      <c r="M55" s="50">
        <f>'[5]SAP Download'!F40</f>
        <v>3580163</v>
      </c>
      <c r="N55" s="51"/>
      <c r="O55" s="50">
        <f t="shared" ref="O55:O60" si="0">E55-M55</f>
        <v>1786750</v>
      </c>
      <c r="Q55" s="22">
        <f>IF(M55=0,"n/a",IF(AND(O55/M55&lt;1,O55/M55&gt;-1),O55/M55,"n/a"))</f>
        <v>0.49906945577617556</v>
      </c>
    </row>
    <row r="56" spans="2:23" x14ac:dyDescent="0.2">
      <c r="C56" s="7" t="s">
        <v>19</v>
      </c>
      <c r="E56" s="52">
        <f>'[5]SAP Download'!B41</f>
        <v>267678</v>
      </c>
      <c r="F56" s="20"/>
      <c r="G56" s="52">
        <f>'[5]SAP Download'!C41</f>
        <v>234000</v>
      </c>
      <c r="H56" s="51"/>
      <c r="I56" s="52">
        <f>E56-G56</f>
        <v>33678</v>
      </c>
      <c r="K56" s="28">
        <f>IF(G56=0,"n/a",IF(AND(I56/G56&lt;1,I56/G56&gt;-1),I56/G56,"n/a"))</f>
        <v>0.14392307692307693</v>
      </c>
      <c r="M56" s="52">
        <f>'[5]SAP Download'!F41</f>
        <v>-221900</v>
      </c>
      <c r="N56" s="51"/>
      <c r="O56" s="52">
        <f t="shared" si="0"/>
        <v>489578</v>
      </c>
      <c r="Q56" s="28" t="str">
        <f>IF(M56=0,"n/a",IF(AND(O56/M56&lt;1,O56/M56&gt;-1),O56/M56,"n/a"))</f>
        <v>n/a</v>
      </c>
    </row>
    <row r="57" spans="2:23" ht="6.95" customHeight="1" x14ac:dyDescent="0.2">
      <c r="E57" s="50"/>
      <c r="F57" s="20"/>
      <c r="G57" s="50"/>
      <c r="H57" s="20"/>
      <c r="I57" s="50"/>
      <c r="K57" s="30"/>
      <c r="M57" s="50"/>
      <c r="N57" s="20"/>
      <c r="O57" s="50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2">
        <f>SUM(E55:E56)</f>
        <v>5634591</v>
      </c>
      <c r="F58" s="20"/>
      <c r="G58" s="52">
        <f>SUM(G55:G56)</f>
        <v>4771000</v>
      </c>
      <c r="H58" s="51"/>
      <c r="I58" s="52">
        <f>E58-G58</f>
        <v>863591</v>
      </c>
      <c r="K58" s="28">
        <f>IF(G58=0,"n/a",IF(AND(I58/G58&lt;1,I58/G58&gt;-1),I58/G58,"n/a"))</f>
        <v>0.18100838398658561</v>
      </c>
      <c r="M58" s="52">
        <f>SUM(M55:M56)</f>
        <v>3358263</v>
      </c>
      <c r="N58" s="51"/>
      <c r="O58" s="52">
        <f t="shared" si="0"/>
        <v>2276328</v>
      </c>
      <c r="Q58" s="28">
        <f>IF(M58=0,"n/a",IF(AND(O58/M58&lt;1,O58/M58&gt;-1),O58/M58,"n/a"))</f>
        <v>0.67782898480553788</v>
      </c>
    </row>
    <row r="59" spans="2:23" ht="6.95" customHeight="1" x14ac:dyDescent="0.2">
      <c r="E59" s="50"/>
      <c r="F59" s="20"/>
      <c r="G59" s="50"/>
      <c r="H59" s="20"/>
      <c r="I59" s="50"/>
      <c r="K59" s="30"/>
      <c r="M59" s="50"/>
      <c r="N59" s="20"/>
      <c r="O59" s="50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50">
        <f>E52+E58</f>
        <v>128032826</v>
      </c>
      <c r="F60" s="20"/>
      <c r="G60" s="50">
        <f>G52+G58</f>
        <v>120586000</v>
      </c>
      <c r="H60" s="51"/>
      <c r="I60" s="50">
        <f>E60-G60</f>
        <v>7446826</v>
      </c>
      <c r="K60" s="22">
        <f>IF(G60=0,"n/a",IF(AND(I60/G60&lt;1,I60/G60&gt;-1),I60/G60,"n/a"))</f>
        <v>6.1755311561872854E-2</v>
      </c>
      <c r="M60" s="50">
        <f>M52+M58</f>
        <v>110650108</v>
      </c>
      <c r="N60" s="51"/>
      <c r="O60" s="50">
        <f t="shared" si="0"/>
        <v>17382718</v>
      </c>
      <c r="Q60" s="22">
        <f>IF(M60=0,"n/a",IF(AND(O60/M60&lt;1,O60/M60&gt;-1),O60/M60,"n/a"))</f>
        <v>0.15709625877635836</v>
      </c>
    </row>
    <row r="61" spans="2:23" ht="6.95" customHeight="1" x14ac:dyDescent="0.2">
      <c r="E61" s="50"/>
      <c r="F61" s="20"/>
      <c r="G61" s="50"/>
      <c r="H61" s="20"/>
      <c r="I61" s="50"/>
      <c r="K61" s="30"/>
      <c r="M61" s="50"/>
      <c r="N61" s="20"/>
      <c r="O61" s="50"/>
      <c r="Q61" s="30"/>
      <c r="S61" s="38"/>
      <c r="T61" s="38"/>
      <c r="U61" s="38"/>
      <c r="V61" s="38"/>
      <c r="W61" s="38"/>
    </row>
    <row r="62" spans="2:23" x14ac:dyDescent="0.2">
      <c r="B62" s="17" t="s">
        <v>42</v>
      </c>
      <c r="E62" s="50"/>
      <c r="F62" s="20"/>
      <c r="G62" s="50"/>
      <c r="H62" s="51"/>
      <c r="I62" s="50"/>
      <c r="K62" s="30"/>
      <c r="M62" s="50"/>
      <c r="N62" s="51"/>
      <c r="O62" s="50"/>
      <c r="Q62" s="30"/>
    </row>
    <row r="63" spans="2:23" x14ac:dyDescent="0.2">
      <c r="C63" s="7" t="s">
        <v>23</v>
      </c>
      <c r="E63" s="50">
        <f>'[5]SAP Download'!B46</f>
        <v>5345493</v>
      </c>
      <c r="F63" s="20"/>
      <c r="G63" s="50">
        <f>'[5]SAP Download'!C46</f>
        <v>6443000</v>
      </c>
      <c r="H63" s="51"/>
      <c r="I63" s="50">
        <f>E63-G63</f>
        <v>-1097507</v>
      </c>
      <c r="K63" s="22">
        <f>IF(G63=0,"n/a",IF(AND(I63/G63&lt;1,I63/G63&gt;-1),I63/G63,"n/a"))</f>
        <v>-0.17034099022194629</v>
      </c>
      <c r="M63" s="50">
        <f>'[5]SAP Download'!F46</f>
        <v>4847720</v>
      </c>
      <c r="N63" s="51"/>
      <c r="O63" s="50">
        <f t="shared" ref="O63:O68" si="1">E63-M63</f>
        <v>497773</v>
      </c>
      <c r="Q63" s="22">
        <f>IF(M63=0,"n/a",IF(AND(O63/M63&lt;1,O63/M63&gt;-1),O63/M63,"n/a"))</f>
        <v>0.10268187931646217</v>
      </c>
    </row>
    <row r="64" spans="2:23" x14ac:dyDescent="0.2">
      <c r="C64" s="7" t="s">
        <v>24</v>
      </c>
      <c r="E64" s="52">
        <f>'[5]SAP Download'!B47</f>
        <v>16670125</v>
      </c>
      <c r="F64" s="20"/>
      <c r="G64" s="52">
        <f>'[5]SAP Download'!C47</f>
        <v>14974000</v>
      </c>
      <c r="H64" s="51"/>
      <c r="I64" s="52">
        <f>E64-G64</f>
        <v>1696125</v>
      </c>
      <c r="K64" s="28">
        <f>IF(G64=0,"n/a",IF(AND(I64/G64&lt;1,I64/G64&gt;-1),I64/G64,"n/a"))</f>
        <v>0.11327133698410578</v>
      </c>
      <c r="M64" s="52">
        <f>'[5]SAP Download'!F47</f>
        <v>14450300</v>
      </c>
      <c r="N64" s="51"/>
      <c r="O64" s="52">
        <f t="shared" si="1"/>
        <v>2219825</v>
      </c>
      <c r="Q64" s="28">
        <f>IF(M64=0,"n/a",IF(AND(O64/M64&lt;1,O64/M64&gt;-1),O64/M64,"n/a"))</f>
        <v>0.15361791796710103</v>
      </c>
    </row>
    <row r="65" spans="1:23" ht="6.95" customHeight="1" x14ac:dyDescent="0.2">
      <c r="E65" s="50"/>
      <c r="F65" s="20"/>
      <c r="G65" s="50"/>
      <c r="H65" s="20"/>
      <c r="I65" s="50"/>
      <c r="K65" s="30"/>
      <c r="M65" s="50"/>
      <c r="N65" s="20"/>
      <c r="O65" s="50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2">
        <f>SUM(E63:E64)</f>
        <v>22015618</v>
      </c>
      <c r="F66" s="20"/>
      <c r="G66" s="52">
        <f>SUM(G63:G64)</f>
        <v>21417000</v>
      </c>
      <c r="H66" s="51"/>
      <c r="I66" s="52">
        <f>E66-G66</f>
        <v>598618</v>
      </c>
      <c r="K66" s="28">
        <f>IF(G66=0,"n/a",IF(AND(I66/G66&lt;1,I66/G66&gt;-1),I66/G66,"n/a"))</f>
        <v>2.7950599990661625E-2</v>
      </c>
      <c r="M66" s="52">
        <f>SUM(M63:M64)</f>
        <v>19298020</v>
      </c>
      <c r="N66" s="51"/>
      <c r="O66" s="52">
        <f t="shared" si="1"/>
        <v>2717598</v>
      </c>
      <c r="Q66" s="28">
        <f>IF(M66=0,"n/a",IF(AND(O66/M66&lt;1,O66/M66&gt;-1),O66/M66,"n/a"))</f>
        <v>0.14082263361733482</v>
      </c>
    </row>
    <row r="67" spans="1:23" ht="6.95" customHeight="1" x14ac:dyDescent="0.2">
      <c r="E67" s="50"/>
      <c r="F67" s="20"/>
      <c r="G67" s="50"/>
      <c r="H67" s="20"/>
      <c r="I67" s="50"/>
      <c r="K67" s="30"/>
      <c r="M67" s="50"/>
      <c r="N67" s="20"/>
      <c r="O67" s="50"/>
      <c r="Q67" s="30"/>
      <c r="S67" s="38"/>
      <c r="T67" s="38"/>
      <c r="U67" s="38"/>
      <c r="V67" s="38"/>
      <c r="W67" s="38"/>
    </row>
    <row r="68" spans="1:23" ht="12.75" thickBot="1" x14ac:dyDescent="0.25">
      <c r="C68" s="7" t="s">
        <v>43</v>
      </c>
      <c r="E68" s="53">
        <f>E60+E66</f>
        <v>150048444</v>
      </c>
      <c r="F68" s="20"/>
      <c r="G68" s="53">
        <f>G60+G66</f>
        <v>142003000</v>
      </c>
      <c r="H68" s="51"/>
      <c r="I68" s="53">
        <f>E68-G68</f>
        <v>8045444</v>
      </c>
      <c r="K68" s="43">
        <f>IF(G68=0,"n/a",IF(AND(I68/G68&lt;1,I68/G68&gt;-1),I68/G68,"n/a"))</f>
        <v>5.6656859362126152E-2</v>
      </c>
      <c r="M68" s="53">
        <f>M60+M66</f>
        <v>129948128</v>
      </c>
      <c r="N68" s="51"/>
      <c r="O68" s="53">
        <f t="shared" si="1"/>
        <v>20100316</v>
      </c>
      <c r="Q68" s="43">
        <f>IF(M68=0,"n/a",IF(AND(O68/M68&lt;1,O68/M68&gt;-1),O68/M68,"n/a"))</f>
        <v>0.15467953489872513</v>
      </c>
    </row>
    <row r="69" spans="1:23" ht="12.75" thickTop="1" x14ac:dyDescent="0.2"/>
    <row r="70" spans="1:23" ht="12.75" x14ac:dyDescent="0.2">
      <c r="A70" s="7" t="s">
        <v>3</v>
      </c>
      <c r="C70" s="54" t="s">
        <v>44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3" x14ac:dyDescent="0.2">
      <c r="A71" s="7" t="s">
        <v>3</v>
      </c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36" activePane="bottomRight" state="frozen"/>
      <selection activeCell="I44" sqref="I44"/>
      <selection pane="topRight" activeCell="I44" sqref="I44"/>
      <selection pane="bottomLeft" activeCell="I44" sqref="I44"/>
      <selection pane="bottomRight" activeCell="I44" sqref="I44"/>
    </sheetView>
  </sheetViews>
  <sheetFormatPr defaultRowHeight="12" x14ac:dyDescent="0.2"/>
  <cols>
    <col min="1" max="2" width="1.7109375" style="7" customWidth="1"/>
    <col min="3" max="3" width="9.140625" style="7"/>
    <col min="4" max="4" width="23.85546875" style="7" customWidth="1"/>
    <col min="5" max="5" width="16.7109375" style="7" customWidth="1"/>
    <col min="6" max="6" width="0.85546875" style="7" customWidth="1"/>
    <col min="7" max="7" width="16.7109375" style="7" customWidth="1"/>
    <col min="8" max="8" width="0.85546875" style="7" customWidth="1"/>
    <col min="9" max="9" width="16.7109375" style="7" customWidth="1"/>
    <col min="10" max="10" width="0.85546875" style="7" customWidth="1"/>
    <col min="11" max="11" width="7.7109375" style="8" customWidth="1"/>
    <col min="12" max="12" width="0.85546875" style="7" customWidth="1"/>
    <col min="13" max="13" width="16.7109375" style="7" customWidth="1"/>
    <col min="14" max="14" width="0.85546875" style="7" customWidth="1"/>
    <col min="15" max="15" width="16.7109375" style="7" customWidth="1"/>
    <col min="16" max="16" width="0.85546875" style="7" customWidth="1"/>
    <col min="17" max="17" width="7.7109375" style="8" customWidth="1"/>
    <col min="18" max="18" width="0.85546875" style="7" customWidth="1"/>
    <col min="19" max="19" width="7.7109375" style="8" customWidth="1"/>
    <col min="20" max="20" width="0.85546875" style="8" customWidth="1"/>
    <col min="21" max="21" width="7.7109375" style="8" customWidth="1"/>
    <col min="22" max="22" width="0.85546875" style="8" customWidth="1"/>
    <col min="23" max="23" width="7.7109375" style="8" customWidth="1"/>
    <col min="24" max="16384" width="9.140625" style="7"/>
  </cols>
  <sheetData>
    <row r="1" spans="1:23" s="1" customFormat="1" ht="15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5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5" x14ac:dyDescent="0.25">
      <c r="E3" s="2" t="str">
        <f>"MONTH OF "&amp;[1]Input!B2&amp;" "&amp;[1]Input!B1</f>
        <v>MONTH OF FEBRUARY 2016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2.75" x14ac:dyDescent="0.2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2.75" x14ac:dyDescent="0.2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2.75" x14ac:dyDescent="0.2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2.75" x14ac:dyDescent="0.2">
      <c r="A8" s="4" t="s">
        <v>8</v>
      </c>
      <c r="E8" s="15">
        <f>[1]Input!B1</f>
        <v>2016</v>
      </c>
      <c r="G8" s="15" t="s">
        <v>9</v>
      </c>
      <c r="I8" s="15" t="s">
        <v>10</v>
      </c>
      <c r="K8" s="16" t="s">
        <v>11</v>
      </c>
      <c r="M8" s="15">
        <f>E8-1</f>
        <v>2015</v>
      </c>
      <c r="O8" s="15" t="s">
        <v>10</v>
      </c>
      <c r="Q8" s="16" t="s">
        <v>11</v>
      </c>
      <c r="S8" s="16">
        <f>E8</f>
        <v>2016</v>
      </c>
      <c r="T8" s="14"/>
      <c r="U8" s="16" t="s">
        <v>9</v>
      </c>
      <c r="V8" s="14"/>
      <c r="W8" s="16">
        <f>M8</f>
        <v>2015</v>
      </c>
    </row>
    <row r="9" spans="1:23" x14ac:dyDescent="0.2">
      <c r="B9" s="17" t="s">
        <v>12</v>
      </c>
    </row>
    <row r="10" spans="1:23" x14ac:dyDescent="0.2">
      <c r="C10" s="7" t="s">
        <v>13</v>
      </c>
      <c r="E10" s="18">
        <f>'[1]SAP Download'!B5</f>
        <v>66833388.670000002</v>
      </c>
      <c r="F10" s="19"/>
      <c r="G10" s="18">
        <f>'[1]SAP Download'!C5</f>
        <v>73586000</v>
      </c>
      <c r="H10" s="20"/>
      <c r="I10" s="18">
        <f>E10-G10</f>
        <v>-6752611.3299999982</v>
      </c>
      <c r="J10" s="21"/>
      <c r="K10" s="22">
        <f>IF(G10=0,"n/a",IF(AND(I10/G10&lt;1,I10/G10&gt;-1),I10/G10,"n/a"))</f>
        <v>-9.1764891827249728E-2</v>
      </c>
      <c r="M10" s="18">
        <f>'[1]SAP Download'!F5</f>
        <v>66888761.25</v>
      </c>
      <c r="N10" s="20"/>
      <c r="O10" s="18">
        <f>E10-M10</f>
        <v>-55372.579999998212</v>
      </c>
      <c r="Q10" s="22">
        <f>IF(M10=0,"n/a",IF(AND(O10/M10&lt;1,O10/M10&gt;-1),O10/M10,"n/a"))</f>
        <v>-8.2783084878849077E-4</v>
      </c>
      <c r="S10" s="23">
        <f>IF(E48=0,"n/a",E10/E48)</f>
        <v>1.030987774891323</v>
      </c>
      <c r="T10" s="24"/>
      <c r="U10" s="23">
        <f>IF(G48=0,"n/a",G10/G48)</f>
        <v>1.0698283005975313</v>
      </c>
      <c r="V10" s="24"/>
      <c r="W10" s="23">
        <f>IF(M48=0,"n/a",M10/M48)</f>
        <v>1.2104796807749068</v>
      </c>
    </row>
    <row r="11" spans="1:23" x14ac:dyDescent="0.2">
      <c r="C11" s="7" t="s">
        <v>14</v>
      </c>
      <c r="E11" s="25">
        <f>'[1]SAP Download'!B6</f>
        <v>22617961.300000001</v>
      </c>
      <c r="F11" s="20"/>
      <c r="G11" s="25">
        <f>'[1]SAP Download'!C6</f>
        <v>25010000</v>
      </c>
      <c r="H11" s="20"/>
      <c r="I11" s="25">
        <f>E11-G11</f>
        <v>-2392038.6999999993</v>
      </c>
      <c r="K11" s="22">
        <f>IF(G11=0,"n/a",IF(AND(I11/G11&lt;1,I11/G11&gt;-1),I11/G11,"n/a"))</f>
        <v>-9.5643290683726484E-2</v>
      </c>
      <c r="M11" s="25">
        <f>'[1]SAP Download'!F6</f>
        <v>24946242.370000001</v>
      </c>
      <c r="N11" s="20"/>
      <c r="O11" s="25">
        <f>E11-M11</f>
        <v>-2328281.0700000003</v>
      </c>
      <c r="Q11" s="22">
        <f>IF(M11=0,"n/a",IF(AND(O11/M11&lt;1,O11/M11&gt;-1),O11/M11,"n/a"))</f>
        <v>-9.3331934945038386E-2</v>
      </c>
      <c r="S11" s="26">
        <f>IF(E49=0,"n/a",E11/E49)</f>
        <v>0.88103915041161329</v>
      </c>
      <c r="T11" s="24"/>
      <c r="U11" s="26">
        <f>IF(G49=0,"n/a",G11/G49)</f>
        <v>0.86214623048019579</v>
      </c>
      <c r="V11" s="24"/>
      <c r="W11" s="26">
        <f>IF(M49=0,"n/a",M11/M49)</f>
        <v>1.0837470056164797</v>
      </c>
    </row>
    <row r="12" spans="1:23" x14ac:dyDescent="0.2">
      <c r="C12" s="7" t="s">
        <v>15</v>
      </c>
      <c r="E12" s="27">
        <f>'[1]SAP Download'!B7</f>
        <v>1801010.02</v>
      </c>
      <c r="F12" s="20"/>
      <c r="G12" s="27">
        <f>'[1]SAP Download'!C7</f>
        <v>2236000</v>
      </c>
      <c r="H12" s="20"/>
      <c r="I12" s="27">
        <f>E12-G12</f>
        <v>-434989.98</v>
      </c>
      <c r="K12" s="28">
        <f>IF(G12=0,"n/a",IF(AND(I12/G12&lt;1,I12/G12&gt;-1),I12/G12,"n/a"))</f>
        <v>-0.19453934704830053</v>
      </c>
      <c r="M12" s="27">
        <f>'[1]SAP Download'!F7</f>
        <v>2006629.81</v>
      </c>
      <c r="N12" s="20"/>
      <c r="O12" s="27">
        <f>E12-M12</f>
        <v>-205619.79000000004</v>
      </c>
      <c r="Q12" s="28">
        <f>IF(M12=0,"n/a",IF(AND(O12/M12&lt;1,O12/M12&gt;-1),O12/M12,"n/a"))</f>
        <v>-0.10247021596873418</v>
      </c>
      <c r="S12" s="29">
        <f>IF(E50=0,"n/a",E12/E50)</f>
        <v>0.78796818218808051</v>
      </c>
      <c r="T12" s="24"/>
      <c r="U12" s="29">
        <f>IF(G50=0,"n/a",G12/G50)</f>
        <v>0.79262672811059909</v>
      </c>
      <c r="V12" s="24"/>
      <c r="W12" s="29">
        <f>IF(M50=0,"n/a",M12/M50)</f>
        <v>0.96296152098246912</v>
      </c>
    </row>
    <row r="13" spans="1:23" ht="6.95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91252359.989999995</v>
      </c>
      <c r="F14" s="20"/>
      <c r="G14" s="25">
        <f>SUM(G10:G12)</f>
        <v>100832000</v>
      </c>
      <c r="H14" s="20"/>
      <c r="I14" s="25">
        <f>E14-G14</f>
        <v>-9579640.0100000054</v>
      </c>
      <c r="K14" s="22">
        <f>IF(G14=0,"n/a",IF(AND(I14/G14&lt;1,I14/G14&gt;-1),I14/G14,"n/a"))</f>
        <v>-9.5005950591082244E-2</v>
      </c>
      <c r="M14" s="25">
        <f>SUM(M10:M12)</f>
        <v>93841633.430000007</v>
      </c>
      <c r="N14" s="20"/>
      <c r="O14" s="25">
        <f>E14-M14</f>
        <v>-2589273.4400000125</v>
      </c>
      <c r="Q14" s="22">
        <f>IF(M14=0,"n/a",IF(AND(O14/M14&lt;1,O14/M14&gt;-1),O14/M14,"n/a"))</f>
        <v>-2.7591947682064258E-2</v>
      </c>
      <c r="S14" s="26">
        <f>IF(E52=0,"n/a",E14/E52)</f>
        <v>0.98351181040495161</v>
      </c>
      <c r="T14" s="24"/>
      <c r="U14" s="26">
        <f>IF(G52=0,"n/a",G14/G52)</f>
        <v>1.0021766570920259</v>
      </c>
      <c r="V14" s="24"/>
      <c r="W14" s="26">
        <f>IF(M52=0,"n/a",M14/M52)</f>
        <v>1.1677598931085249</v>
      </c>
    </row>
    <row r="15" spans="1:23" ht="6.95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x14ac:dyDescent="0.2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f>'[1]SAP Download'!B10</f>
        <v>3132024.03</v>
      </c>
      <c r="F17" s="20"/>
      <c r="G17" s="25">
        <f>'[1]SAP Download'!C10</f>
        <v>2091000</v>
      </c>
      <c r="H17" s="20"/>
      <c r="I17" s="25">
        <f>E17-G17</f>
        <v>1041024.0299999998</v>
      </c>
      <c r="K17" s="22">
        <f>IF(G17=0,"n/a",IF(AND(I17/G17&lt;1,I17/G17&gt;-1),I17/G17,"n/a"))</f>
        <v>0.49785941176470577</v>
      </c>
      <c r="M17" s="25">
        <f>'[1]SAP Download'!F10</f>
        <v>3016421.13</v>
      </c>
      <c r="N17" s="20"/>
      <c r="O17" s="25">
        <f>E17-M17</f>
        <v>115602.89999999991</v>
      </c>
      <c r="Q17" s="22">
        <f>IF(M17=0,"n/a",IF(AND(O17/M17&lt;1,O17/M17&gt;-1),O17/M17,"n/a"))</f>
        <v>3.8324522676977772E-2</v>
      </c>
      <c r="S17" s="26">
        <f>IF(E55=0,"n/a",E17/E55)</f>
        <v>0.51001250595783498</v>
      </c>
      <c r="T17" s="24"/>
      <c r="U17" s="26">
        <f>IF(G55=0,"n/a",G17/G55)</f>
        <v>0.46466666666666667</v>
      </c>
      <c r="V17" s="24"/>
      <c r="W17" s="26">
        <f>IF(M55=0,"n/a",M17/M55)</f>
        <v>0.67674594586833159</v>
      </c>
    </row>
    <row r="18" spans="2:23" x14ac:dyDescent="0.2">
      <c r="C18" s="7" t="s">
        <v>19</v>
      </c>
      <c r="E18" s="27">
        <f>'[1]SAP Download'!B11</f>
        <v>276149.38</v>
      </c>
      <c r="F18" s="31"/>
      <c r="G18" s="27">
        <f>'[1]SAP Download'!C11</f>
        <v>108000</v>
      </c>
      <c r="H18" s="32"/>
      <c r="I18" s="27">
        <f>E18-G18</f>
        <v>168149.38</v>
      </c>
      <c r="J18" s="33"/>
      <c r="K18" s="28" t="str">
        <f>IF(G18=0,"n/a",IF(AND(I18/G18&lt;1,I18/G18&gt;-1),I18/G18,"n/a"))</f>
        <v>n/a</v>
      </c>
      <c r="L18" s="34"/>
      <c r="M18" s="27">
        <f>'[1]SAP Download'!F11</f>
        <v>65104.24</v>
      </c>
      <c r="N18" s="35"/>
      <c r="O18" s="27">
        <f>E18-M18</f>
        <v>211045.14</v>
      </c>
      <c r="Q18" s="28" t="str">
        <f>IF(M18=0,"n/a",IF(AND(O18/M18&lt;1,O18/M18&gt;-1),O18/M18,"n/a"))</f>
        <v>n/a</v>
      </c>
      <c r="S18" s="29">
        <f>IF(E56=0,"n/a",E18/E56)</f>
        <v>0.55554089667298356</v>
      </c>
      <c r="T18" s="24"/>
      <c r="U18" s="29">
        <f>IF(G56=0,"n/a",G18/G56)</f>
        <v>0.52682926829268295</v>
      </c>
      <c r="V18" s="24"/>
      <c r="W18" s="29">
        <f>IF(M56=0,"n/a",M18/M56)</f>
        <v>0.71296325904834912</v>
      </c>
    </row>
    <row r="19" spans="2:23" ht="6.95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3408173.4099999997</v>
      </c>
      <c r="F20" s="31"/>
      <c r="G20" s="27">
        <f>SUM(G17:G18)</f>
        <v>2199000</v>
      </c>
      <c r="H20" s="32"/>
      <c r="I20" s="27">
        <f>E20-G20</f>
        <v>1209173.4099999997</v>
      </c>
      <c r="J20" s="33"/>
      <c r="K20" s="28">
        <f>IF(G20=0,"n/a",IF(AND(I20/G20&lt;1,I20/G20&gt;-1),I20/G20,"n/a"))</f>
        <v>0.54987422010004539</v>
      </c>
      <c r="L20" s="34"/>
      <c r="M20" s="27">
        <f>SUM(M17:M18)</f>
        <v>3081525.37</v>
      </c>
      <c r="N20" s="35"/>
      <c r="O20" s="27">
        <f>E20-M20</f>
        <v>326648.03999999957</v>
      </c>
      <c r="Q20" s="28">
        <f>IF(M20=0,"n/a",IF(AND(O20/M20&lt;1,O20/M20&gt;-1),O20/M20,"n/a"))</f>
        <v>0.10600206092088722</v>
      </c>
      <c r="S20" s="29">
        <f>IF(E58=0,"n/a",E20/E58)</f>
        <v>0.51342178813239514</v>
      </c>
      <c r="T20" s="24"/>
      <c r="U20" s="29">
        <f>IF(G58=0,"n/a",G20/G58)</f>
        <v>0.467375132837407</v>
      </c>
      <c r="V20" s="24"/>
      <c r="W20" s="29">
        <f>IF(M58=0,"n/a",M20/M58)</f>
        <v>0.67747302991409586</v>
      </c>
    </row>
    <row r="21" spans="2:23" ht="6.95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94660533.399999991</v>
      </c>
      <c r="F22" s="36"/>
      <c r="G22" s="25">
        <f>G14+G20</f>
        <v>103031000</v>
      </c>
      <c r="H22" s="36"/>
      <c r="I22" s="25">
        <f>E22-G22</f>
        <v>-8370466.6000000089</v>
      </c>
      <c r="J22" s="37"/>
      <c r="K22" s="22">
        <f>IF(G22=0,"n/a",IF(AND(I22/G22&lt;1,I22/G22&gt;-1),I22/G22,"n/a"))</f>
        <v>-8.1242214479137431E-2</v>
      </c>
      <c r="L22" s="37"/>
      <c r="M22" s="25">
        <f>M14+M20</f>
        <v>96923158.800000012</v>
      </c>
      <c r="N22" s="36"/>
      <c r="O22" s="25">
        <f>E22-M22</f>
        <v>-2262625.4000000209</v>
      </c>
      <c r="Q22" s="22">
        <f>IF(M22=0,"n/a",IF(AND(O22/M22&lt;1,O22/M22&gt;-1),O22/M22,"n/a"))</f>
        <v>-2.3344528057210004E-2</v>
      </c>
      <c r="S22" s="26">
        <f>IF(E60=0,"n/a",E22/E60)</f>
        <v>0.95212456205509277</v>
      </c>
      <c r="T22" s="24"/>
      <c r="U22" s="26">
        <f>IF(G60=0,"n/a",G22/G60)</f>
        <v>0.97828481361210806</v>
      </c>
      <c r="V22" s="24"/>
      <c r="W22" s="26">
        <f>IF(M60=0,"n/a",M22/M60)</f>
        <v>1.1414953068193927</v>
      </c>
    </row>
    <row r="23" spans="2:23" ht="6.95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x14ac:dyDescent="0.2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f>'[1]SAP Download'!B15</f>
        <v>549657.49</v>
      </c>
      <c r="F25" s="36"/>
      <c r="G25" s="25">
        <f>'[1]SAP Download'!C15</f>
        <v>494000</v>
      </c>
      <c r="H25" s="36"/>
      <c r="I25" s="25">
        <f>E25-G25</f>
        <v>55657.489999999991</v>
      </c>
      <c r="J25" s="37"/>
      <c r="K25" s="22">
        <f>IF(G25=0,"n/a",IF(AND(I25/G25&lt;1,I25/G25&gt;-1),I25/G25,"n/a"))</f>
        <v>0.112666983805668</v>
      </c>
      <c r="L25" s="37"/>
      <c r="M25" s="25">
        <f>'[1]SAP Download'!F15</f>
        <v>502457.82</v>
      </c>
      <c r="N25" s="36"/>
      <c r="O25" s="25">
        <f>E25-M25</f>
        <v>47199.669999999984</v>
      </c>
      <c r="Q25" s="22">
        <f>IF(M25=0,"n/a",IF(AND(O25/M25&lt;1,O25/M25&gt;-1),O25/M25,"n/a"))</f>
        <v>9.3937576690517E-2</v>
      </c>
      <c r="S25" s="26">
        <f>IF(E63=0,"n/a",E25/E63)</f>
        <v>0.11995946117296995</v>
      </c>
      <c r="T25" s="24"/>
      <c r="U25" s="26">
        <f>IF(G63=0,"n/a",G25/G63)</f>
        <v>8.3757205832485582E-2</v>
      </c>
      <c r="V25" s="24"/>
      <c r="W25" s="26">
        <f>IF(M63=0,"n/a",M25/M63)</f>
        <v>0.11991209526568784</v>
      </c>
    </row>
    <row r="26" spans="2:23" x14ac:dyDescent="0.2">
      <c r="C26" s="7" t="s">
        <v>24</v>
      </c>
      <c r="E26" s="27">
        <f>'[1]SAP Download'!B16</f>
        <v>1124435.07</v>
      </c>
      <c r="F26" s="31"/>
      <c r="G26" s="27">
        <f>'[1]SAP Download'!C16</f>
        <v>877000</v>
      </c>
      <c r="H26" s="32"/>
      <c r="I26" s="27">
        <f>E26-G26</f>
        <v>247435.07000000007</v>
      </c>
      <c r="J26" s="33"/>
      <c r="K26" s="28">
        <f>IF(G26=0,"n/a",IF(AND(I26/G26&lt;1,I26/G26&gt;-1),I26/G26,"n/a"))</f>
        <v>0.28213805017103771</v>
      </c>
      <c r="L26" s="34"/>
      <c r="M26" s="27">
        <f>'[1]SAP Download'!F16</f>
        <v>1019215.56</v>
      </c>
      <c r="N26" s="35"/>
      <c r="O26" s="27">
        <f>E26-M26</f>
        <v>105219.51000000001</v>
      </c>
      <c r="Q26" s="28">
        <f>IF(M26=0,"n/a",IF(AND(O26/M26&lt;1,O26/M26&gt;-1),O26/M26,"n/a"))</f>
        <v>0.10323577673794541</v>
      </c>
      <c r="S26" s="29">
        <f>IF(E64=0,"n/a",E26/E64)</f>
        <v>7.4221861128390576E-2</v>
      </c>
      <c r="T26" s="24"/>
      <c r="U26" s="29">
        <f>IF(G64=0,"n/a",G26/G64)</f>
        <v>6.1405965551043273E-2</v>
      </c>
      <c r="V26" s="24"/>
      <c r="W26" s="29">
        <f>IF(M64=0,"n/a",M26/M64)</f>
        <v>7.2124644088148102E-2</v>
      </c>
    </row>
    <row r="27" spans="2:23" ht="6.95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1674092.56</v>
      </c>
      <c r="F28" s="31"/>
      <c r="G28" s="27">
        <f>SUM(G25:G26)</f>
        <v>1371000</v>
      </c>
      <c r="H28" s="32"/>
      <c r="I28" s="27">
        <f>E28-G28</f>
        <v>303092.56000000006</v>
      </c>
      <c r="J28" s="33"/>
      <c r="K28" s="28">
        <f>IF(G28=0,"n/a",IF(AND(I28/G28&lt;1,I28/G28&gt;-1),I28/G28,"n/a"))</f>
        <v>0.2210740773158279</v>
      </c>
      <c r="L28" s="34"/>
      <c r="M28" s="27">
        <f>SUM(M25:M26)</f>
        <v>1521673.3800000001</v>
      </c>
      <c r="N28" s="35"/>
      <c r="O28" s="27">
        <f>E28-M28</f>
        <v>152419.17999999993</v>
      </c>
      <c r="Q28" s="28">
        <f>IF(M28=0,"n/a",IF(AND(O28/M28&lt;1,O28/M28&gt;-1),O28/M28,"n/a"))</f>
        <v>0.1001655033224015</v>
      </c>
      <c r="S28" s="29">
        <f>IF(E66=0,"n/a",E28/E66)</f>
        <v>8.4842901578299865E-2</v>
      </c>
      <c r="T28" s="24"/>
      <c r="U28" s="29">
        <f>IF(G66=0,"n/a",G28/G66)</f>
        <v>6.7938553022794848E-2</v>
      </c>
      <c r="V28" s="24"/>
      <c r="W28" s="29">
        <f>IF(M66=0,"n/a",M28/M66)</f>
        <v>8.3053855885148437E-2</v>
      </c>
    </row>
    <row r="29" spans="2:23" ht="6.95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96334625.959999993</v>
      </c>
      <c r="F30" s="36"/>
      <c r="G30" s="25">
        <f>G22+G28</f>
        <v>104402000</v>
      </c>
      <c r="H30" s="36"/>
      <c r="I30" s="25">
        <f>E30-G30</f>
        <v>-8067374.0400000066</v>
      </c>
      <c r="J30" s="37"/>
      <c r="K30" s="22">
        <f>IF(G30=0,"n/a",IF(AND(I30/G30&lt;1,I30/G30&gt;-1),I30/G30,"n/a"))</f>
        <v>-7.7272217390471507E-2</v>
      </c>
      <c r="L30" s="37"/>
      <c r="M30" s="25">
        <f>M22+M28</f>
        <v>98444832.180000007</v>
      </c>
      <c r="N30" s="36"/>
      <c r="O30" s="25">
        <f>E30-M30</f>
        <v>-2110206.2200000137</v>
      </c>
      <c r="Q30" s="22">
        <f>IF(M30=0,"n/a",IF(AND(O30/M30&lt;1,O30/M30&gt;-1),O30/M30,"n/a"))</f>
        <v>-2.1435418937396714E-2</v>
      </c>
      <c r="S30" s="23">
        <f>IF(E68=0,"n/a",E30/E68)</f>
        <v>0.80850196354236603</v>
      </c>
      <c r="T30" s="24"/>
      <c r="U30" s="23">
        <f>IF(G68=0,"n/a",G30/G68)</f>
        <v>0.83190170361280658</v>
      </c>
      <c r="V30" s="24"/>
      <c r="W30" s="23">
        <f>IF(M68=0,"n/a",M30/M68)</f>
        <v>0.9536412464971098</v>
      </c>
    </row>
    <row r="31" spans="2:23" ht="6.95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f>'[1]SAP Download'!B19</f>
        <v>9056763.4900000002</v>
      </c>
      <c r="F32" s="36"/>
      <c r="G32" s="25">
        <f>'[1]SAP Download'!C19</f>
        <v>-49000</v>
      </c>
      <c r="H32" s="36"/>
      <c r="I32" s="25">
        <f>E32-G32</f>
        <v>9105763.4900000002</v>
      </c>
      <c r="J32" s="37"/>
      <c r="K32" s="22" t="str">
        <f>IF(G32=0,"n/a",IF(AND(I32/G32&lt;1,I32/G32&gt;-1),I32/G32,"n/a"))</f>
        <v>n/a</v>
      </c>
      <c r="L32" s="37"/>
      <c r="M32" s="25">
        <f>'[1]SAP Download'!F19</f>
        <v>14395105.16</v>
      </c>
      <c r="N32" s="36"/>
      <c r="O32" s="25">
        <f>E32-M32</f>
        <v>-5338341.67</v>
      </c>
      <c r="Q32" s="22">
        <f>IF(M32=0,"n/a",IF(AND(O32/M32&lt;1,O32/M32&gt;-1),O32/M32,"n/a"))</f>
        <v>-0.37084422869197015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f>'[1]SAP Download'!B20</f>
        <v>876906.97</v>
      </c>
      <c r="F33" s="31"/>
      <c r="G33" s="27">
        <f>'[1]SAP Download'!C20</f>
        <v>1190000</v>
      </c>
      <c r="H33" s="32"/>
      <c r="I33" s="27">
        <f>E33-G33</f>
        <v>-313093.03000000003</v>
      </c>
      <c r="J33" s="33"/>
      <c r="K33" s="28">
        <f>IF(G33=0,"n/a",IF(AND(I33/G33&lt;1,I33/G33&gt;-1),I33/G33,"n/a"))</f>
        <v>-0.2631033865546219</v>
      </c>
      <c r="L33" s="34"/>
      <c r="M33" s="27">
        <f>'[1]SAP Download'!F20</f>
        <v>941551.69</v>
      </c>
      <c r="N33" s="35"/>
      <c r="O33" s="27">
        <f>E33-M33</f>
        <v>-64644.719999999972</v>
      </c>
      <c r="Q33" s="28">
        <f>IF(M33=0,"n/a",IF(AND(O33/M33&lt;1,O33/M33&gt;-1),O33/M33,"n/a"))</f>
        <v>-6.8657643214468642E-2</v>
      </c>
    </row>
    <row r="34" spans="1:23" ht="6.95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.75" thickBot="1" x14ac:dyDescent="0.25">
      <c r="C35" s="7" t="s">
        <v>29</v>
      </c>
      <c r="E35" s="41">
        <f>SUM(E30:E33)</f>
        <v>106268296.41999999</v>
      </c>
      <c r="F35" s="42"/>
      <c r="G35" s="41">
        <f>SUM(G30:G33)</f>
        <v>105543000</v>
      </c>
      <c r="H35" s="36"/>
      <c r="I35" s="41">
        <f>E35-G35</f>
        <v>725296.41999998689</v>
      </c>
      <c r="J35" s="37"/>
      <c r="K35" s="43">
        <f>IF(G35=0,"n/a",IF(AND(I35/G35&lt;1,I35/G35&gt;-1),I35/G35,"n/a"))</f>
        <v>6.8720466539702952E-3</v>
      </c>
      <c r="L35" s="37"/>
      <c r="M35" s="41">
        <f>SUM(M30:M33)</f>
        <v>113781489.03</v>
      </c>
      <c r="N35" s="36"/>
      <c r="O35" s="41">
        <f>E35-M35</f>
        <v>-7513192.6100000143</v>
      </c>
      <c r="Q35" s="43">
        <f>IF(M35=0,"n/a",IF(AND(O35/M35&lt;1,O35/M35&gt;-1),O35/M35,"n/a"))</f>
        <v>-6.6031765571454779E-2</v>
      </c>
    </row>
    <row r="36" spans="1:23" ht="12.75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f>'[1]SAP Download'!B23</f>
        <v>5134366.9000000004</v>
      </c>
      <c r="F37" s="18"/>
      <c r="G37" s="18">
        <f>'[1]SAP Download'!C23</f>
        <v>4190089.7370000002</v>
      </c>
      <c r="H37" s="44"/>
      <c r="I37" s="45"/>
      <c r="J37" s="44"/>
      <c r="K37" s="46"/>
      <c r="L37" s="44"/>
      <c r="M37" s="18">
        <f>'[1]SAP Download'!F23</f>
        <v>5194623.7300000004</v>
      </c>
      <c r="N37" s="20"/>
      <c r="O37" s="39"/>
    </row>
    <row r="38" spans="1:23" x14ac:dyDescent="0.2">
      <c r="C38" s="7" t="s">
        <v>31</v>
      </c>
      <c r="E38" s="25">
        <f>'[1]SAP Download'!B24</f>
        <v>1282433.77</v>
      </c>
      <c r="F38" s="39"/>
      <c r="G38" s="25">
        <f>'[1]SAP Download'!C24</f>
        <v>1297811.584</v>
      </c>
      <c r="H38" s="20"/>
      <c r="I38" s="39"/>
      <c r="M38" s="25">
        <f>'[1]SAP Download'!F24</f>
        <v>1070899.56</v>
      </c>
      <c r="N38" s="20"/>
      <c r="O38" s="39"/>
    </row>
    <row r="39" spans="1:23" x14ac:dyDescent="0.2">
      <c r="C39" s="7" t="s">
        <v>32</v>
      </c>
      <c r="E39" s="25">
        <f>'[1]SAP Download'!B25</f>
        <v>736249.12</v>
      </c>
      <c r="F39" s="20"/>
      <c r="G39" s="25">
        <f>'[1]SAP Download'!C25</f>
        <v>580162.22</v>
      </c>
      <c r="H39" s="20"/>
      <c r="I39" s="39"/>
      <c r="M39" s="25">
        <f>'[1]SAP Download'!F25</f>
        <v>504322.13</v>
      </c>
      <c r="N39" s="20"/>
      <c r="O39" s="39"/>
    </row>
    <row r="40" spans="1:23" x14ac:dyDescent="0.2">
      <c r="C40" s="7" t="s">
        <v>33</v>
      </c>
      <c r="E40" s="25">
        <f>'[1]SAP Download'!B26</f>
        <v>-317789.53000000003</v>
      </c>
      <c r="F40" s="20"/>
      <c r="G40" s="25">
        <f>'[1]SAP Download'!C26</f>
        <v>-326916.429</v>
      </c>
      <c r="H40" s="20"/>
      <c r="I40" s="39"/>
      <c r="M40" s="25">
        <f>'[1]SAP Download'!F26</f>
        <v>-271408.64000000001</v>
      </c>
      <c r="N40" s="20"/>
      <c r="O40" s="39"/>
    </row>
    <row r="41" spans="1:23" x14ac:dyDescent="0.2">
      <c r="C41" s="7" t="s">
        <v>34</v>
      </c>
      <c r="E41" s="25">
        <f>'[1]SAP Download'!B27</f>
        <v>2416056.14</v>
      </c>
      <c r="F41" s="20"/>
      <c r="G41" s="25">
        <f>'[1]SAP Download'!C27</f>
        <v>299311.52899999998</v>
      </c>
      <c r="H41" s="20"/>
      <c r="I41" s="39"/>
      <c r="K41" s="47"/>
      <c r="M41" s="25">
        <f>'[1]SAP Download'!F27</f>
        <v>2248689.0049999999</v>
      </c>
      <c r="N41" s="20"/>
      <c r="O41" s="39"/>
    </row>
    <row r="42" spans="1:23" x14ac:dyDescent="0.2">
      <c r="C42" s="7" t="s">
        <v>35</v>
      </c>
      <c r="E42" s="25">
        <f>'[1]SAP Download'!B28</f>
        <v>-123601.93</v>
      </c>
      <c r="F42" s="20"/>
      <c r="G42" s="48">
        <f>'[1]SAP Download'!C28</f>
        <v>0</v>
      </c>
      <c r="H42" s="20"/>
      <c r="I42" s="39"/>
      <c r="K42" s="47"/>
      <c r="M42" s="48">
        <f>'[1]SAP Download'!F28</f>
        <v>0</v>
      </c>
      <c r="N42" s="20"/>
      <c r="O42" s="39"/>
    </row>
    <row r="43" spans="1:23" x14ac:dyDescent="0.2">
      <c r="C43" s="7" t="s">
        <v>36</v>
      </c>
      <c r="E43" s="25">
        <f>'[1]SAP Download'!B29</f>
        <v>3056302.4</v>
      </c>
      <c r="F43" s="20"/>
      <c r="G43" s="48">
        <f>'[1]SAP Download'!C29</f>
        <v>0</v>
      </c>
      <c r="H43" s="20"/>
      <c r="I43" s="39"/>
      <c r="K43" s="47"/>
      <c r="M43" s="48">
        <f>'[1]SAP Download'!F29</f>
        <v>0</v>
      </c>
      <c r="N43" s="20"/>
      <c r="O43" s="39"/>
    </row>
    <row r="44" spans="1:23" x14ac:dyDescent="0.2">
      <c r="C44" s="7" t="s">
        <v>37</v>
      </c>
      <c r="E44" s="25">
        <f>'[1]SAP Download'!B30</f>
        <v>706153</v>
      </c>
      <c r="F44" s="20"/>
      <c r="G44" s="25">
        <f>'[1]SAP Download'!C30</f>
        <v>905988</v>
      </c>
      <c r="H44" s="20"/>
      <c r="I44" s="39"/>
      <c r="K44" s="47"/>
      <c r="M44" s="49">
        <f>'[1]SAP Download'!F30</f>
        <v>211716</v>
      </c>
      <c r="N44" s="20"/>
      <c r="O44" s="39"/>
    </row>
    <row r="45" spans="1:23" x14ac:dyDescent="0.2">
      <c r="E45" s="50"/>
      <c r="F45" s="20"/>
      <c r="G45" s="20"/>
      <c r="H45" s="20"/>
      <c r="I45" s="20"/>
      <c r="M45" s="20"/>
      <c r="N45" s="20"/>
      <c r="O45" s="20"/>
    </row>
    <row r="46" spans="1:23" ht="12.75" x14ac:dyDescent="0.2">
      <c r="A46" s="4" t="s">
        <v>38</v>
      </c>
      <c r="E46" s="50"/>
      <c r="F46" s="20"/>
      <c r="G46" s="20"/>
      <c r="H46" s="20"/>
      <c r="I46" s="20"/>
      <c r="M46" s="20"/>
      <c r="N46" s="20"/>
      <c r="O46" s="20"/>
    </row>
    <row r="47" spans="1:23" x14ac:dyDescent="0.2">
      <c r="B47" s="17" t="s">
        <v>39</v>
      </c>
      <c r="E47" s="50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50">
        <f>'[1]SAP Download'!B34</f>
        <v>64824618</v>
      </c>
      <c r="F48" s="20"/>
      <c r="G48" s="50">
        <f>'[1]SAP Download'!C34</f>
        <v>68783000</v>
      </c>
      <c r="H48" s="51"/>
      <c r="I48" s="50">
        <f>E48-G48</f>
        <v>-3958382</v>
      </c>
      <c r="K48" s="22">
        <f>IF(G48=0,"n/a",IF(AND(I48/G48&lt;1,I48/G48&gt;-1),I48/G48,"n/a"))</f>
        <v>-5.754884201038047E-2</v>
      </c>
      <c r="M48" s="50">
        <f>'[1]SAP Download'!F34</f>
        <v>55258062</v>
      </c>
      <c r="N48" s="51"/>
      <c r="O48" s="50">
        <f>E48-M48</f>
        <v>9566556</v>
      </c>
      <c r="Q48" s="22">
        <f>IF(M48=0,"n/a",IF(AND(O48/M48&lt;1,O48/M48&gt;-1),O48/M48,"n/a"))</f>
        <v>0.17312507268170207</v>
      </c>
    </row>
    <row r="49" spans="2:23" x14ac:dyDescent="0.2">
      <c r="C49" s="7" t="s">
        <v>14</v>
      </c>
      <c r="E49" s="50">
        <f>'[1]SAP Download'!B35</f>
        <v>25671914</v>
      </c>
      <c r="F49" s="20"/>
      <c r="G49" s="50">
        <f>'[1]SAP Download'!C35</f>
        <v>29009000</v>
      </c>
      <c r="H49" s="51"/>
      <c r="I49" s="50">
        <f>E49-G49</f>
        <v>-3337086</v>
      </c>
      <c r="K49" s="22">
        <f>IF(G49=0,"n/a",IF(AND(I49/G49&lt;1,I49/G49&gt;-1),I49/G49,"n/a"))</f>
        <v>-0.1150362301354752</v>
      </c>
      <c r="M49" s="50">
        <f>'[1]SAP Download'!F35</f>
        <v>23018511</v>
      </c>
      <c r="N49" s="51"/>
      <c r="O49" s="50">
        <f>E49-M49</f>
        <v>2653403</v>
      </c>
      <c r="Q49" s="22">
        <f>IF(M49=0,"n/a",IF(AND(O49/M49&lt;1,O49/M49&gt;-1),O49/M49,"n/a"))</f>
        <v>0.11527257345186229</v>
      </c>
    </row>
    <row r="50" spans="2:23" x14ac:dyDescent="0.2">
      <c r="C50" s="7" t="s">
        <v>15</v>
      </c>
      <c r="E50" s="52">
        <f>'[1]SAP Download'!B36</f>
        <v>2285638</v>
      </c>
      <c r="F50" s="20"/>
      <c r="G50" s="52">
        <f>'[1]SAP Download'!C36</f>
        <v>2821000</v>
      </c>
      <c r="H50" s="51"/>
      <c r="I50" s="52">
        <f>E50-G50</f>
        <v>-535362</v>
      </c>
      <c r="K50" s="28">
        <f>IF(G50=0,"n/a",IF(AND(I50/G50&lt;1,I50/G50&gt;-1),I50/G50,"n/a"))</f>
        <v>-0.18977738390641616</v>
      </c>
      <c r="M50" s="52">
        <f>'[1]SAP Download'!F36</f>
        <v>2083811</v>
      </c>
      <c r="N50" s="51"/>
      <c r="O50" s="52">
        <f>E50-M50</f>
        <v>201827</v>
      </c>
      <c r="Q50" s="28">
        <f>IF(M50=0,"n/a",IF(AND(O50/M50&lt;1,O50/M50&gt;-1),O50/M50,"n/a"))</f>
        <v>9.6854753142199559E-2</v>
      </c>
    </row>
    <row r="51" spans="2:23" ht="6.95" customHeight="1" x14ac:dyDescent="0.2">
      <c r="E51" s="50"/>
      <c r="F51" s="20"/>
      <c r="G51" s="50"/>
      <c r="H51" s="20"/>
      <c r="I51" s="50"/>
      <c r="K51" s="30"/>
      <c r="M51" s="50"/>
      <c r="N51" s="20"/>
      <c r="O51" s="50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50">
        <f>SUM(E48:E50)</f>
        <v>92782170</v>
      </c>
      <c r="F52" s="20"/>
      <c r="G52" s="50">
        <f>SUM(G48:G50)</f>
        <v>100613000</v>
      </c>
      <c r="H52" s="51"/>
      <c r="I52" s="50">
        <f>E52-G52</f>
        <v>-7830830</v>
      </c>
      <c r="K52" s="22">
        <f>IF(G52=0,"n/a",IF(AND(I52/G52&lt;1,I52/G52&gt;-1),I52/G52,"n/a"))</f>
        <v>-7.7831194776022974E-2</v>
      </c>
      <c r="M52" s="50">
        <f>SUM(M48:M50)</f>
        <v>80360384</v>
      </c>
      <c r="N52" s="51"/>
      <c r="O52" s="50">
        <f>E52-M52</f>
        <v>12421786</v>
      </c>
      <c r="Q52" s="22">
        <f>IF(M52=0,"n/a",IF(AND(O52/M52&lt;1,O52/M52&gt;-1),O52/M52,"n/a"))</f>
        <v>0.15457599107540351</v>
      </c>
    </row>
    <row r="53" spans="2:23" ht="6.95" customHeight="1" x14ac:dyDescent="0.2">
      <c r="E53" s="50"/>
      <c r="F53" s="20"/>
      <c r="G53" s="50"/>
      <c r="H53" s="20"/>
      <c r="I53" s="50"/>
      <c r="K53" s="30"/>
      <c r="M53" s="50"/>
      <c r="N53" s="20"/>
      <c r="O53" s="50"/>
      <c r="Q53" s="30"/>
      <c r="S53" s="38"/>
      <c r="T53" s="38"/>
      <c r="U53" s="38"/>
      <c r="V53" s="38"/>
      <c r="W53" s="38"/>
    </row>
    <row r="54" spans="2:23" x14ac:dyDescent="0.2">
      <c r="B54" s="17" t="s">
        <v>40</v>
      </c>
      <c r="E54" s="50"/>
      <c r="F54" s="20"/>
      <c r="G54" s="50"/>
      <c r="H54" s="51"/>
      <c r="I54" s="50"/>
      <c r="K54" s="30"/>
      <c r="M54" s="50"/>
      <c r="N54" s="51"/>
      <c r="O54" s="50"/>
      <c r="Q54" s="30"/>
    </row>
    <row r="55" spans="2:23" x14ac:dyDescent="0.2">
      <c r="C55" s="7" t="s">
        <v>18</v>
      </c>
      <c r="E55" s="50">
        <f>'[1]SAP Download'!B40</f>
        <v>6141073</v>
      </c>
      <c r="F55" s="20"/>
      <c r="G55" s="50">
        <f>'[1]SAP Download'!C40</f>
        <v>4500000</v>
      </c>
      <c r="H55" s="51"/>
      <c r="I55" s="50">
        <f>E55-G55</f>
        <v>1641073</v>
      </c>
      <c r="K55" s="22">
        <f>IF(G55=0,"n/a",IF(AND(I55/G55&lt;1,I55/G55&gt;-1),I55/G55,"n/a"))</f>
        <v>0.36468288888888889</v>
      </c>
      <c r="M55" s="50">
        <f>'[1]SAP Download'!F40</f>
        <v>4457243</v>
      </c>
      <c r="N55" s="51"/>
      <c r="O55" s="50">
        <f t="shared" ref="O55:O60" si="0">E55-M55</f>
        <v>1683830</v>
      </c>
      <c r="Q55" s="22">
        <f>IF(M55=0,"n/a",IF(AND(O55/M55&lt;1,O55/M55&gt;-1),O55/M55,"n/a"))</f>
        <v>0.37777388399061929</v>
      </c>
    </row>
    <row r="56" spans="2:23" x14ac:dyDescent="0.2">
      <c r="C56" s="7" t="s">
        <v>19</v>
      </c>
      <c r="E56" s="52">
        <f>'[1]SAP Download'!B41</f>
        <v>497082</v>
      </c>
      <c r="F56" s="20"/>
      <c r="G56" s="52">
        <f>'[1]SAP Download'!C41</f>
        <v>205000</v>
      </c>
      <c r="H56" s="51"/>
      <c r="I56" s="52">
        <f>E56-G56</f>
        <v>292082</v>
      </c>
      <c r="K56" s="28" t="str">
        <f>IF(G56=0,"n/a",IF(AND(I56/G56&lt;1,I56/G56&gt;-1),I56/G56,"n/a"))</f>
        <v>n/a</v>
      </c>
      <c r="M56" s="52">
        <f>'[1]SAP Download'!F41</f>
        <v>91315</v>
      </c>
      <c r="N56" s="51"/>
      <c r="O56" s="52">
        <f t="shared" si="0"/>
        <v>405767</v>
      </c>
      <c r="Q56" s="28" t="str">
        <f>IF(M56=0,"n/a",IF(AND(O56/M56&lt;1,O56/M56&gt;-1),O56/M56,"n/a"))</f>
        <v>n/a</v>
      </c>
    </row>
    <row r="57" spans="2:23" ht="6.95" customHeight="1" x14ac:dyDescent="0.2">
      <c r="E57" s="50"/>
      <c r="F57" s="20"/>
      <c r="G57" s="50"/>
      <c r="H57" s="20"/>
      <c r="I57" s="50"/>
      <c r="K57" s="30"/>
      <c r="M57" s="50"/>
      <c r="N57" s="20"/>
      <c r="O57" s="50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2">
        <f>SUM(E55:E56)</f>
        <v>6638155</v>
      </c>
      <c r="F58" s="20"/>
      <c r="G58" s="52">
        <f>SUM(G55:G56)</f>
        <v>4705000</v>
      </c>
      <c r="H58" s="51"/>
      <c r="I58" s="52">
        <f>E58-G58</f>
        <v>1933155</v>
      </c>
      <c r="K58" s="28">
        <f>IF(G58=0,"n/a",IF(AND(I58/G58&lt;1,I58/G58&gt;-1),I58/G58,"n/a"))</f>
        <v>0.41087247608926675</v>
      </c>
      <c r="M58" s="52">
        <f>SUM(M55:M56)</f>
        <v>4548558</v>
      </c>
      <c r="N58" s="51"/>
      <c r="O58" s="52">
        <f t="shared" si="0"/>
        <v>2089597</v>
      </c>
      <c r="Q58" s="28">
        <f>IF(M58=0,"n/a",IF(AND(O58/M58&lt;1,O58/M58&gt;-1),O58/M58,"n/a"))</f>
        <v>0.45939768163888423</v>
      </c>
    </row>
    <row r="59" spans="2:23" ht="6.95" customHeight="1" x14ac:dyDescent="0.2">
      <c r="E59" s="50"/>
      <c r="F59" s="20"/>
      <c r="G59" s="50"/>
      <c r="H59" s="20"/>
      <c r="I59" s="50"/>
      <c r="K59" s="30"/>
      <c r="M59" s="50"/>
      <c r="N59" s="20"/>
      <c r="O59" s="50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50">
        <f>E52+E58</f>
        <v>99420325</v>
      </c>
      <c r="F60" s="20"/>
      <c r="G60" s="50">
        <f>G52+G58</f>
        <v>105318000</v>
      </c>
      <c r="H60" s="51"/>
      <c r="I60" s="50">
        <f>E60-G60</f>
        <v>-5897675</v>
      </c>
      <c r="K60" s="22">
        <f>IF(G60=0,"n/a",IF(AND(I60/G60&lt;1,I60/G60&gt;-1),I60/G60,"n/a"))</f>
        <v>-5.5998737157940716E-2</v>
      </c>
      <c r="M60" s="50">
        <f>M52+M58</f>
        <v>84908942</v>
      </c>
      <c r="N60" s="51"/>
      <c r="O60" s="50">
        <f t="shared" si="0"/>
        <v>14511383</v>
      </c>
      <c r="Q60" s="22">
        <f>IF(M60=0,"n/a",IF(AND(O60/M60&lt;1,O60/M60&gt;-1),O60/M60,"n/a"))</f>
        <v>0.17090523869676766</v>
      </c>
    </row>
    <row r="61" spans="2:23" ht="6.95" customHeight="1" x14ac:dyDescent="0.2">
      <c r="E61" s="50"/>
      <c r="F61" s="20"/>
      <c r="G61" s="50"/>
      <c r="H61" s="20"/>
      <c r="I61" s="50"/>
      <c r="K61" s="30"/>
      <c r="M61" s="50"/>
      <c r="N61" s="20"/>
      <c r="O61" s="50"/>
      <c r="Q61" s="30"/>
      <c r="S61" s="38"/>
      <c r="T61" s="38"/>
      <c r="U61" s="38"/>
      <c r="V61" s="38"/>
      <c r="W61" s="38"/>
    </row>
    <row r="62" spans="2:23" x14ac:dyDescent="0.2">
      <c r="B62" s="17" t="s">
        <v>42</v>
      </c>
      <c r="E62" s="50"/>
      <c r="F62" s="20"/>
      <c r="G62" s="50"/>
      <c r="H62" s="51"/>
      <c r="I62" s="50"/>
      <c r="K62" s="30"/>
      <c r="M62" s="50"/>
      <c r="N62" s="51"/>
      <c r="O62" s="50"/>
      <c r="Q62" s="30"/>
    </row>
    <row r="63" spans="2:23" x14ac:dyDescent="0.2">
      <c r="C63" s="7" t="s">
        <v>23</v>
      </c>
      <c r="E63" s="50">
        <f>'[1]SAP Download'!B46</f>
        <v>4582027</v>
      </c>
      <c r="F63" s="20"/>
      <c r="G63" s="50">
        <f>'[1]SAP Download'!C46</f>
        <v>5898000</v>
      </c>
      <c r="H63" s="51"/>
      <c r="I63" s="50">
        <f>E63-G63</f>
        <v>-1315973</v>
      </c>
      <c r="K63" s="22">
        <f>IF(G63=0,"n/a",IF(AND(I63/G63&lt;1,I63/G63&gt;-1),I63/G63,"n/a"))</f>
        <v>-0.22312190573075619</v>
      </c>
      <c r="M63" s="50">
        <f>'[1]SAP Download'!F46</f>
        <v>4190218</v>
      </c>
      <c r="N63" s="51"/>
      <c r="O63" s="50">
        <f t="shared" ref="O63:O68" si="1">E63-M63</f>
        <v>391809</v>
      </c>
      <c r="Q63" s="22">
        <f>IF(M63=0,"n/a",IF(AND(O63/M63&lt;1,O63/M63&gt;-1),O63/M63,"n/a"))</f>
        <v>9.3505636222268151E-2</v>
      </c>
    </row>
    <row r="64" spans="2:23" x14ac:dyDescent="0.2">
      <c r="C64" s="7" t="s">
        <v>24</v>
      </c>
      <c r="E64" s="52">
        <f>'[1]SAP Download'!B47</f>
        <v>15149648</v>
      </c>
      <c r="F64" s="20"/>
      <c r="G64" s="52">
        <f>'[1]SAP Download'!C47</f>
        <v>14282000</v>
      </c>
      <c r="H64" s="51"/>
      <c r="I64" s="52">
        <f>E64-G64</f>
        <v>867648</v>
      </c>
      <c r="K64" s="28">
        <f>IF(G64=0,"n/a",IF(AND(I64/G64&lt;1,I64/G64&gt;-1),I64/G64,"n/a"))</f>
        <v>6.0751155300378099E-2</v>
      </c>
      <c r="M64" s="52">
        <f>'[1]SAP Download'!F47</f>
        <v>14131308</v>
      </c>
      <c r="N64" s="51"/>
      <c r="O64" s="52">
        <f t="shared" si="1"/>
        <v>1018340</v>
      </c>
      <c r="Q64" s="28">
        <f>IF(M64=0,"n/a",IF(AND(O64/M64&lt;1,O64/M64&gt;-1),O64/M64,"n/a"))</f>
        <v>7.2062685209323865E-2</v>
      </c>
    </row>
    <row r="65" spans="1:23" ht="6.95" customHeight="1" x14ac:dyDescent="0.2">
      <c r="E65" s="50"/>
      <c r="F65" s="20"/>
      <c r="G65" s="50"/>
      <c r="H65" s="20"/>
      <c r="I65" s="50"/>
      <c r="K65" s="30"/>
      <c r="M65" s="50"/>
      <c r="N65" s="20"/>
      <c r="O65" s="50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2">
        <f>SUM(E63:E64)</f>
        <v>19731675</v>
      </c>
      <c r="F66" s="20"/>
      <c r="G66" s="52">
        <f>SUM(G63:G64)</f>
        <v>20180000</v>
      </c>
      <c r="H66" s="51"/>
      <c r="I66" s="52">
        <f>E66-G66</f>
        <v>-448325</v>
      </c>
      <c r="K66" s="28">
        <f>IF(G66=0,"n/a",IF(AND(I66/G66&lt;1,I66/G66&gt;-1),I66/G66,"n/a"))</f>
        <v>-2.2216303270564917E-2</v>
      </c>
      <c r="M66" s="52">
        <f>SUM(M63:M64)</f>
        <v>18321526</v>
      </c>
      <c r="N66" s="51"/>
      <c r="O66" s="52">
        <f t="shared" si="1"/>
        <v>1410149</v>
      </c>
      <c r="Q66" s="28">
        <f>IF(M66=0,"n/a",IF(AND(O66/M66&lt;1,O66/M66&gt;-1),O66/M66,"n/a"))</f>
        <v>7.6966787591819588E-2</v>
      </c>
    </row>
    <row r="67" spans="1:23" ht="6.95" customHeight="1" x14ac:dyDescent="0.2">
      <c r="E67" s="50"/>
      <c r="F67" s="20"/>
      <c r="G67" s="50"/>
      <c r="H67" s="20"/>
      <c r="I67" s="50"/>
      <c r="K67" s="30"/>
      <c r="M67" s="50"/>
      <c r="N67" s="20"/>
      <c r="O67" s="50"/>
      <c r="Q67" s="30"/>
      <c r="S67" s="38"/>
      <c r="T67" s="38"/>
      <c r="U67" s="38"/>
      <c r="V67" s="38"/>
      <c r="W67" s="38"/>
    </row>
    <row r="68" spans="1:23" ht="12.75" thickBot="1" x14ac:dyDescent="0.25">
      <c r="C68" s="7" t="s">
        <v>43</v>
      </c>
      <c r="E68" s="53">
        <f>E60+E66</f>
        <v>119152000</v>
      </c>
      <c r="F68" s="20"/>
      <c r="G68" s="53">
        <f>G60+G66</f>
        <v>125498000</v>
      </c>
      <c r="H68" s="51"/>
      <c r="I68" s="53">
        <f>E68-G68</f>
        <v>-6346000</v>
      </c>
      <c r="K68" s="43">
        <f>IF(G68=0,"n/a",IF(AND(I68/G68&lt;1,I68/G68&gt;-1),I68/G68,"n/a"))</f>
        <v>-5.0566542893113832E-2</v>
      </c>
      <c r="M68" s="53">
        <f>M60+M66</f>
        <v>103230468</v>
      </c>
      <c r="N68" s="51"/>
      <c r="O68" s="53">
        <f t="shared" si="1"/>
        <v>15921532</v>
      </c>
      <c r="Q68" s="43">
        <f>IF(M68=0,"n/a",IF(AND(O68/M68&lt;1,O68/M68&gt;-1),O68/M68,"n/a"))</f>
        <v>0.15423287628609803</v>
      </c>
    </row>
    <row r="69" spans="1:23" ht="12.75" thickTop="1" x14ac:dyDescent="0.2"/>
    <row r="70" spans="1:23" ht="12.75" x14ac:dyDescent="0.2">
      <c r="A70" s="7" t="s">
        <v>3</v>
      </c>
      <c r="C70" s="54" t="s">
        <v>44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3" x14ac:dyDescent="0.2">
      <c r="A71" s="7" t="s">
        <v>3</v>
      </c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topLeftCell="A13" workbookViewId="0">
      <selection activeCell="I44" sqref="I44"/>
    </sheetView>
  </sheetViews>
  <sheetFormatPr defaultRowHeight="12" x14ac:dyDescent="0.2"/>
  <cols>
    <col min="1" max="2" width="1.7109375" style="7" customWidth="1"/>
    <col min="3" max="3" width="9.140625" style="7"/>
    <col min="4" max="4" width="26.140625" style="7" customWidth="1"/>
    <col min="5" max="5" width="16.7109375" style="7" customWidth="1"/>
    <col min="6" max="6" width="0.85546875" style="7" customWidth="1"/>
    <col min="7" max="7" width="16.7109375" style="7" customWidth="1"/>
    <col min="8" max="8" width="0.85546875" style="7" customWidth="1"/>
    <col min="9" max="9" width="16.7109375" style="7" customWidth="1"/>
    <col min="10" max="10" width="0.85546875" style="7" customWidth="1"/>
    <col min="11" max="11" width="7.7109375" style="8" customWidth="1"/>
    <col min="12" max="12" width="0.85546875" style="7" customWidth="1"/>
    <col min="13" max="13" width="16.7109375" style="7" customWidth="1"/>
    <col min="14" max="14" width="0.85546875" style="7" customWidth="1"/>
    <col min="15" max="15" width="16.7109375" style="7" customWidth="1"/>
    <col min="16" max="16" width="0.85546875" style="7" customWidth="1"/>
    <col min="17" max="17" width="7.7109375" style="8" customWidth="1"/>
    <col min="18" max="18" width="0.85546875" style="7" customWidth="1"/>
    <col min="19" max="19" width="7.7109375" style="8" customWidth="1"/>
    <col min="20" max="20" width="0.85546875" style="8" customWidth="1"/>
    <col min="21" max="21" width="7.7109375" style="8" customWidth="1"/>
    <col min="22" max="22" width="0.85546875" style="8" customWidth="1"/>
    <col min="23" max="23" width="7.7109375" style="8" customWidth="1"/>
    <col min="24" max="16384" width="9.140625" style="7"/>
  </cols>
  <sheetData>
    <row r="1" spans="1:23" s="71" customFormat="1" ht="15" x14ac:dyDescent="0.25">
      <c r="E1" s="72" t="s">
        <v>0</v>
      </c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S1" s="73"/>
      <c r="T1" s="73"/>
      <c r="U1" s="73"/>
      <c r="V1" s="73"/>
      <c r="W1" s="73"/>
    </row>
    <row r="2" spans="1:23" s="71" customFormat="1" ht="15" x14ac:dyDescent="0.25">
      <c r="E2" s="72" t="s">
        <v>1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S2" s="73"/>
      <c r="T2" s="73"/>
      <c r="U2" s="73"/>
      <c r="V2" s="73"/>
      <c r="W2" s="73"/>
    </row>
    <row r="3" spans="1:23" s="71" customFormat="1" ht="15" x14ac:dyDescent="0.25">
      <c r="E3" s="72" t="s">
        <v>66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S3" s="73"/>
      <c r="T3" s="73"/>
      <c r="U3" s="73"/>
      <c r="V3" s="73"/>
      <c r="W3" s="73"/>
    </row>
    <row r="4" spans="1:23" s="74" customFormat="1" ht="12.75" x14ac:dyDescent="0.2">
      <c r="E4" s="75" t="s">
        <v>2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S4" s="76"/>
      <c r="T4" s="76"/>
      <c r="U4" s="76"/>
      <c r="V4" s="76"/>
      <c r="W4" s="76"/>
    </row>
    <row r="5" spans="1:23" s="77" customFormat="1" x14ac:dyDescent="0.2">
      <c r="A5" s="77" t="s">
        <v>3</v>
      </c>
      <c r="K5" s="78"/>
      <c r="Q5" s="78"/>
      <c r="S5" s="78"/>
      <c r="T5" s="78"/>
      <c r="U5" s="78"/>
      <c r="V5" s="78"/>
      <c r="W5" s="78"/>
    </row>
    <row r="6" spans="1:23" s="79" customFormat="1" ht="12.75" x14ac:dyDescent="0.2">
      <c r="A6" s="79" t="s">
        <v>3</v>
      </c>
      <c r="I6" s="80" t="s">
        <v>4</v>
      </c>
      <c r="J6" s="80"/>
      <c r="K6" s="80"/>
      <c r="O6" s="80" t="s">
        <v>5</v>
      </c>
      <c r="P6" s="80"/>
      <c r="Q6" s="80"/>
      <c r="S6" s="81" t="s">
        <v>6</v>
      </c>
      <c r="T6" s="81"/>
      <c r="U6" s="81"/>
      <c r="V6" s="81"/>
      <c r="W6" s="81"/>
    </row>
    <row r="7" spans="1:23" s="79" customFormat="1" ht="12.75" x14ac:dyDescent="0.2">
      <c r="E7" s="82" t="s">
        <v>7</v>
      </c>
      <c r="G7" s="82"/>
      <c r="I7" s="82"/>
      <c r="K7" s="83"/>
      <c r="M7" s="82" t="s">
        <v>7</v>
      </c>
      <c r="O7" s="82"/>
      <c r="Q7" s="83"/>
      <c r="S7" s="83"/>
      <c r="T7" s="84"/>
      <c r="U7" s="83"/>
      <c r="V7" s="84"/>
      <c r="W7" s="83"/>
    </row>
    <row r="8" spans="1:23" s="79" customFormat="1" ht="12.75" x14ac:dyDescent="0.2">
      <c r="A8" s="74" t="s">
        <v>8</v>
      </c>
      <c r="E8" s="85">
        <f>[5]Input!B1</f>
        <v>2016</v>
      </c>
      <c r="G8" s="85" t="s">
        <v>9</v>
      </c>
      <c r="I8" s="85" t="s">
        <v>10</v>
      </c>
      <c r="K8" s="86" t="s">
        <v>11</v>
      </c>
      <c r="M8" s="85">
        <f>E8-1</f>
        <v>2015</v>
      </c>
      <c r="O8" s="85" t="s">
        <v>10</v>
      </c>
      <c r="Q8" s="86" t="s">
        <v>11</v>
      </c>
      <c r="S8" s="86">
        <f>E8</f>
        <v>2016</v>
      </c>
      <c r="T8" s="84"/>
      <c r="U8" s="86" t="s">
        <v>9</v>
      </c>
      <c r="V8" s="84"/>
      <c r="W8" s="86">
        <f>M8</f>
        <v>2015</v>
      </c>
    </row>
    <row r="9" spans="1:23" s="77" customFormat="1" x14ac:dyDescent="0.2">
      <c r="B9" s="87" t="s">
        <v>12</v>
      </c>
      <c r="K9" s="78"/>
      <c r="Q9" s="78"/>
      <c r="S9" s="78"/>
      <c r="T9" s="78"/>
      <c r="U9" s="78"/>
      <c r="V9" s="78"/>
      <c r="W9" s="78"/>
    </row>
    <row r="10" spans="1:23" x14ac:dyDescent="0.2">
      <c r="C10" s="7" t="s">
        <v>45</v>
      </c>
      <c r="E10" s="45">
        <v>64035512.039999999</v>
      </c>
      <c r="F10" s="21"/>
      <c r="G10" s="45">
        <v>65372000</v>
      </c>
      <c r="H10" s="21"/>
      <c r="I10" s="45">
        <v>-1336487.96</v>
      </c>
      <c r="K10" s="22">
        <f>IF(G10=0,"n/a",IF(AND(I10/G10&lt;1,I10/G10&gt;-1),I10/G10,"n/a"))</f>
        <v>-2.0444348650798506E-2</v>
      </c>
      <c r="M10" s="45">
        <v>63036182.979999997</v>
      </c>
      <c r="N10" s="21"/>
      <c r="O10" s="45">
        <v>999329.06</v>
      </c>
      <c r="Q10" s="22">
        <f>IF(M10=0,"n/a",IF(AND(O10/M10&lt;1,O10/M10&gt;-1),O10/M10,"n/a"))</f>
        <v>1.5853260980555648E-2</v>
      </c>
      <c r="S10" s="23">
        <v>1.0322</v>
      </c>
      <c r="T10" s="24"/>
      <c r="U10" s="23">
        <v>1.0879000000000001</v>
      </c>
      <c r="V10" s="24"/>
      <c r="W10" s="23">
        <v>1.2166999999999999</v>
      </c>
    </row>
    <row r="11" spans="1:23" x14ac:dyDescent="0.2">
      <c r="C11" s="7" t="s">
        <v>46</v>
      </c>
      <c r="E11" s="25">
        <v>23906974.27</v>
      </c>
      <c r="F11" s="20"/>
      <c r="G11" s="25">
        <v>23408000</v>
      </c>
      <c r="H11" s="56"/>
      <c r="I11" s="47">
        <v>498974.27</v>
      </c>
      <c r="K11" s="22">
        <f>IF(G11=0,"n/a",IF(AND(I11/G11&lt;1,I11/G11&gt;-1),I11/G11,"n/a"))</f>
        <v>2.1316399094326727E-2</v>
      </c>
      <c r="M11" s="25">
        <v>24818676.359999999</v>
      </c>
      <c r="N11" s="20"/>
      <c r="O11" s="25">
        <v>-911702.09</v>
      </c>
      <c r="Q11" s="22">
        <f>IF(M11=0,"n/a",IF(AND(O11/M11&lt;1,O11/M11&gt;-1),O11/M11,"n/a"))</f>
        <v>-3.673451705383373E-2</v>
      </c>
      <c r="S11" s="26">
        <v>0.85</v>
      </c>
      <c r="T11" s="24"/>
      <c r="U11" s="26">
        <v>0.86990000000000001</v>
      </c>
      <c r="V11" s="24"/>
      <c r="W11" s="26">
        <v>1.0601</v>
      </c>
    </row>
    <row r="12" spans="1:23" x14ac:dyDescent="0.2">
      <c r="C12" s="7" t="s">
        <v>47</v>
      </c>
      <c r="E12" s="27">
        <v>2047133.58</v>
      </c>
      <c r="F12" s="20"/>
      <c r="G12" s="27">
        <v>1876000</v>
      </c>
      <c r="H12" s="56"/>
      <c r="I12" s="57">
        <v>171133.58</v>
      </c>
      <c r="K12" s="28">
        <f>IF(G12=0,"n/a",IF(AND(I12/G12&lt;1,I12/G12&gt;-1),I12/G12,"n/a"))</f>
        <v>9.1222590618336874E-2</v>
      </c>
      <c r="M12" s="27">
        <v>2305085.91</v>
      </c>
      <c r="N12" s="20"/>
      <c r="O12" s="27">
        <v>-257952.33</v>
      </c>
      <c r="Q12" s="28">
        <f>IF(M12=0,"n/a",IF(AND(O12/M12&lt;1,O12/M12&gt;-1),O12/M12,"n/a"))</f>
        <v>-0.11190573369996434</v>
      </c>
      <c r="S12" s="29">
        <v>0.74250000000000005</v>
      </c>
      <c r="T12" s="24"/>
      <c r="U12" s="29">
        <v>0.68569999999999998</v>
      </c>
      <c r="V12" s="24"/>
      <c r="W12" s="29">
        <v>0.94230000000000003</v>
      </c>
    </row>
    <row r="13" spans="1:23" ht="6.95" customHeight="1" x14ac:dyDescent="0.2">
      <c r="E13" s="25"/>
      <c r="F13" s="20"/>
      <c r="G13" s="25"/>
      <c r="H13" s="56"/>
      <c r="I13" s="47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48</v>
      </c>
      <c r="E14" s="25">
        <v>89989619.890000001</v>
      </c>
      <c r="F14" s="20"/>
      <c r="G14" s="25">
        <v>90656000</v>
      </c>
      <c r="H14" s="56"/>
      <c r="I14" s="47">
        <v>-666380.11</v>
      </c>
      <c r="K14" s="22">
        <f>IF(G14=0,"n/a",IF(AND(I14/G14&lt;1,I14/G14&gt;-1),I14/G14,"n/a"))</f>
        <v>-7.3506454068125657E-3</v>
      </c>
      <c r="M14" s="25">
        <v>90159945.25</v>
      </c>
      <c r="N14" s="20"/>
      <c r="O14" s="25">
        <v>-170325.36</v>
      </c>
      <c r="Q14" s="22">
        <f>IF(M14=0,"n/a",IF(AND(O14/M14&lt;1,O14/M14&gt;-1),O14/M14,"n/a"))</f>
        <v>-1.8891466662686331E-3</v>
      </c>
      <c r="S14" s="26">
        <v>0.96850000000000003</v>
      </c>
      <c r="T14" s="24"/>
      <c r="U14" s="26">
        <v>1.0103</v>
      </c>
      <c r="V14" s="24"/>
      <c r="W14" s="26">
        <v>1.1609</v>
      </c>
    </row>
    <row r="15" spans="1:23" ht="6.95" customHeight="1" x14ac:dyDescent="0.2">
      <c r="E15" s="25"/>
      <c r="F15" s="20"/>
      <c r="G15" s="25"/>
      <c r="H15" s="56"/>
      <c r="I15" s="47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s="77" customFormat="1" x14ac:dyDescent="0.2">
      <c r="B16" s="87" t="s">
        <v>17</v>
      </c>
      <c r="E16" s="25"/>
      <c r="F16" s="88"/>
      <c r="G16" s="25"/>
      <c r="H16" s="88"/>
      <c r="I16" s="25"/>
      <c r="K16" s="30"/>
      <c r="M16" s="25"/>
      <c r="N16" s="88"/>
      <c r="O16" s="25"/>
      <c r="Q16" s="30"/>
      <c r="S16" s="89"/>
      <c r="T16" s="89"/>
      <c r="U16" s="89"/>
      <c r="V16" s="89"/>
      <c r="W16" s="89"/>
    </row>
    <row r="17" spans="1:23" x14ac:dyDescent="0.2">
      <c r="C17" s="7" t="s">
        <v>49</v>
      </c>
      <c r="E17" s="25">
        <v>1455250.96</v>
      </c>
      <c r="F17" s="20"/>
      <c r="G17" s="25">
        <v>2082000</v>
      </c>
      <c r="H17" s="56"/>
      <c r="I17" s="47">
        <v>-626749.04</v>
      </c>
      <c r="K17" s="22">
        <f>IF(G17=0,"n/a",IF(AND(I17/G17&lt;1,I17/G17&gt;-1),I17/G17,"n/a"))</f>
        <v>-0.30103219980787704</v>
      </c>
      <c r="M17" s="25">
        <v>3139503.16</v>
      </c>
      <c r="N17" s="20"/>
      <c r="O17" s="25">
        <v>-1684252.2</v>
      </c>
      <c r="Q17" s="22">
        <f>IF(M17=0,"n/a",IF(AND(O17/M17&lt;1,O17/M17&gt;-1),O17/M17,"n/a"))</f>
        <v>-0.53647093637580534</v>
      </c>
      <c r="S17" s="26">
        <v>0.4607</v>
      </c>
      <c r="T17" s="24"/>
      <c r="U17" s="26">
        <v>0.47439999999999999</v>
      </c>
      <c r="V17" s="24"/>
      <c r="W17" s="26">
        <v>0.69220000000000004</v>
      </c>
    </row>
    <row r="18" spans="1:23" x14ac:dyDescent="0.2">
      <c r="C18" s="7" t="s">
        <v>50</v>
      </c>
      <c r="E18" s="27">
        <v>187267.98</v>
      </c>
      <c r="F18" s="31"/>
      <c r="G18" s="27">
        <v>117000</v>
      </c>
      <c r="H18" s="58"/>
      <c r="I18" s="57">
        <v>70267.98</v>
      </c>
      <c r="J18" s="33"/>
      <c r="K18" s="28">
        <f>IF(G18=0,"n/a",IF(AND(I18/G18&lt;1,I18/G18&gt;-1),I18/G18,"n/a"))</f>
        <v>0.60058102564102556</v>
      </c>
      <c r="L18" s="34"/>
      <c r="M18" s="27">
        <v>153247.18</v>
      </c>
      <c r="N18" s="35"/>
      <c r="O18" s="27">
        <v>34020.800000000003</v>
      </c>
      <c r="Q18" s="28">
        <f>IF(M18=0,"n/a",IF(AND(O18/M18&lt;1,O18/M18&gt;-1),O18/M18,"n/a"))</f>
        <v>0.22199951738100501</v>
      </c>
      <c r="S18" s="29">
        <v>0.51690000000000003</v>
      </c>
      <c r="T18" s="24"/>
      <c r="U18" s="29">
        <v>0.50870000000000004</v>
      </c>
      <c r="V18" s="24"/>
      <c r="W18" s="29">
        <v>0.73009999999999997</v>
      </c>
    </row>
    <row r="19" spans="1:23" ht="6.95" customHeight="1" x14ac:dyDescent="0.2">
      <c r="E19" s="25"/>
      <c r="F19" s="36"/>
      <c r="G19" s="25"/>
      <c r="H19" s="59"/>
      <c r="I19" s="47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1:23" x14ac:dyDescent="0.2">
      <c r="C20" s="7" t="s">
        <v>51</v>
      </c>
      <c r="E20" s="27">
        <v>1642518.94</v>
      </c>
      <c r="F20" s="31"/>
      <c r="G20" s="27">
        <v>2199000</v>
      </c>
      <c r="H20" s="58"/>
      <c r="I20" s="57">
        <v>-556481.06000000006</v>
      </c>
      <c r="J20" s="33"/>
      <c r="K20" s="28">
        <f>IF(G20=0,"n/a",IF(AND(I20/G20&lt;1,I20/G20&gt;-1),I20/G20,"n/a"))</f>
        <v>-0.2530609640745794</v>
      </c>
      <c r="L20" s="34"/>
      <c r="M20" s="27">
        <v>3292750.34</v>
      </c>
      <c r="N20" s="35"/>
      <c r="O20" s="27">
        <v>-1650231.4</v>
      </c>
      <c r="Q20" s="28">
        <f>IF(M20=0,"n/a",IF(AND(O20/M20&lt;1,O20/M20&gt;-1),O20/M20,"n/a"))</f>
        <v>-0.50117112735610558</v>
      </c>
      <c r="S20" s="29">
        <v>0.46650000000000003</v>
      </c>
      <c r="T20" s="24"/>
      <c r="U20" s="29">
        <v>0.47610000000000002</v>
      </c>
      <c r="V20" s="24"/>
      <c r="W20" s="29">
        <v>0.69389999999999996</v>
      </c>
    </row>
    <row r="21" spans="1:23" ht="6.95" customHeight="1" x14ac:dyDescent="0.2">
      <c r="E21" s="25"/>
      <c r="F21" s="36"/>
      <c r="G21" s="25"/>
      <c r="H21" s="59"/>
      <c r="I21" s="47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1:23" x14ac:dyDescent="0.2">
      <c r="C22" s="7" t="s">
        <v>52</v>
      </c>
      <c r="E22" s="25">
        <v>91632138.829999998</v>
      </c>
      <c r="F22" s="36"/>
      <c r="G22" s="25">
        <v>92855000</v>
      </c>
      <c r="H22" s="59"/>
      <c r="I22" s="47">
        <v>-1222861.17</v>
      </c>
      <c r="J22" s="37"/>
      <c r="K22" s="22">
        <f>IF(G22=0,"n/a",IF(AND(I22/G22&lt;1,I22/G22&gt;-1),I22/G22,"n/a"))</f>
        <v>-1.3169578051801195E-2</v>
      </c>
      <c r="L22" s="37"/>
      <c r="M22" s="25">
        <v>93452695.590000004</v>
      </c>
      <c r="N22" s="36"/>
      <c r="O22" s="25">
        <v>-1820556.76</v>
      </c>
      <c r="Q22" s="22">
        <f>IF(M22=0,"n/a",IF(AND(O22/M22&lt;1,O22/M22&gt;-1),O22/M22,"n/a"))</f>
        <v>-1.9481051333042666E-2</v>
      </c>
      <c r="S22" s="26">
        <v>0.95009999999999994</v>
      </c>
      <c r="T22" s="24"/>
      <c r="U22" s="26">
        <v>0.98409999999999997</v>
      </c>
      <c r="V22" s="24"/>
      <c r="W22" s="26">
        <v>1.1339999999999999</v>
      </c>
    </row>
    <row r="23" spans="1:23" ht="6.95" customHeight="1" x14ac:dyDescent="0.2">
      <c r="E23" s="25"/>
      <c r="F23" s="36"/>
      <c r="G23" s="25"/>
      <c r="H23" s="59"/>
      <c r="I23" s="47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1:23" s="77" customFormat="1" x14ac:dyDescent="0.2">
      <c r="B24" s="87" t="s">
        <v>22</v>
      </c>
      <c r="E24" s="25"/>
      <c r="F24" s="90"/>
      <c r="G24" s="25"/>
      <c r="H24" s="90"/>
      <c r="I24" s="25"/>
      <c r="J24" s="91"/>
      <c r="K24" s="30"/>
      <c r="L24" s="91"/>
      <c r="M24" s="25"/>
      <c r="N24" s="90"/>
      <c r="O24" s="25"/>
      <c r="Q24" s="30"/>
      <c r="S24" s="89"/>
      <c r="T24" s="89"/>
      <c r="U24" s="89"/>
      <c r="V24" s="89"/>
      <c r="W24" s="89"/>
    </row>
    <row r="25" spans="1:23" x14ac:dyDescent="0.2">
      <c r="C25" s="7" t="s">
        <v>53</v>
      </c>
      <c r="E25" s="25">
        <v>526881.01</v>
      </c>
      <c r="F25" s="36"/>
      <c r="G25" s="25">
        <v>493000</v>
      </c>
      <c r="H25" s="59"/>
      <c r="I25" s="47">
        <v>33881.01</v>
      </c>
      <c r="J25" s="37"/>
      <c r="K25" s="22">
        <f>IF(G25=0,"n/a",IF(AND(I25/G25&lt;1,I25/G25&gt;-1),I25/G25,"n/a"))</f>
        <v>6.8724158215010142E-2</v>
      </c>
      <c r="L25" s="37"/>
      <c r="M25" s="25">
        <v>482710.77</v>
      </c>
      <c r="N25" s="36"/>
      <c r="O25" s="25">
        <v>44170.239999999998</v>
      </c>
      <c r="Q25" s="22">
        <f>IF(M25=0,"n/a",IF(AND(O25/M25&lt;1,O25/M25&gt;-1),O25/M25,"n/a"))</f>
        <v>9.1504567010178783E-2</v>
      </c>
      <c r="S25" s="26">
        <v>0.1171</v>
      </c>
      <c r="T25" s="24"/>
      <c r="U25" s="26">
        <v>8.2900000000000001E-2</v>
      </c>
      <c r="V25" s="24"/>
      <c r="W25" s="26">
        <v>0.11070000000000001</v>
      </c>
    </row>
    <row r="26" spans="1:23" x14ac:dyDescent="0.2">
      <c r="C26" s="7" t="s">
        <v>54</v>
      </c>
      <c r="E26" s="27">
        <v>1107548.98</v>
      </c>
      <c r="F26" s="31"/>
      <c r="G26" s="27">
        <v>996000</v>
      </c>
      <c r="H26" s="58"/>
      <c r="I26" s="57">
        <v>111548.98</v>
      </c>
      <c r="J26" s="33"/>
      <c r="K26" s="28">
        <f>IF(G26=0,"n/a",IF(AND(I26/G26&lt;1,I26/G26&gt;-1),I26/G26,"n/a"))</f>
        <v>0.11199696787148594</v>
      </c>
      <c r="L26" s="34"/>
      <c r="M26" s="27">
        <v>1070120.43</v>
      </c>
      <c r="N26" s="35"/>
      <c r="O26" s="27">
        <v>37428.550000000003</v>
      </c>
      <c r="Q26" s="28">
        <f>IF(M26=0,"n/a",IF(AND(O26/M26&lt;1,O26/M26&gt;-1),O26/M26,"n/a"))</f>
        <v>3.4976016671319887E-2</v>
      </c>
      <c r="S26" s="29">
        <v>6.9900000000000004E-2</v>
      </c>
      <c r="T26" s="24"/>
      <c r="U26" s="29">
        <v>6.5500000000000003E-2</v>
      </c>
      <c r="V26" s="24"/>
      <c r="W26" s="29">
        <v>6.8000000000000005E-2</v>
      </c>
    </row>
    <row r="27" spans="1:23" ht="6.95" customHeight="1" x14ac:dyDescent="0.2">
      <c r="E27" s="25"/>
      <c r="F27" s="36"/>
      <c r="G27" s="25"/>
      <c r="H27" s="59"/>
      <c r="I27" s="47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1:23" x14ac:dyDescent="0.2">
      <c r="C28" s="7" t="s">
        <v>55</v>
      </c>
      <c r="E28" s="27">
        <v>1634429.99</v>
      </c>
      <c r="F28" s="31"/>
      <c r="G28" s="27">
        <v>1489000</v>
      </c>
      <c r="H28" s="58"/>
      <c r="I28" s="57">
        <v>145429.99</v>
      </c>
      <c r="J28" s="33"/>
      <c r="K28" s="28">
        <f>IF(G28=0,"n/a",IF(AND(I28/G28&lt;1,I28/G28&gt;-1),I28/G28,"n/a"))</f>
        <v>9.766957018132974E-2</v>
      </c>
      <c r="L28" s="34"/>
      <c r="M28" s="27">
        <v>1552831.2</v>
      </c>
      <c r="N28" s="35"/>
      <c r="O28" s="27">
        <v>81598.789999999994</v>
      </c>
      <c r="Q28" s="28">
        <f>IF(M28=0,"n/a",IF(AND(O28/M28&lt;1,O28/M28&gt;-1),O28/M28,"n/a"))</f>
        <v>5.2548396760703928E-2</v>
      </c>
      <c r="S28" s="29">
        <v>8.0399999999999999E-2</v>
      </c>
      <c r="T28" s="24"/>
      <c r="U28" s="29">
        <v>7.0400000000000004E-2</v>
      </c>
      <c r="V28" s="24"/>
      <c r="W28" s="29">
        <v>7.7299999999999994E-2</v>
      </c>
    </row>
    <row r="29" spans="1:23" ht="6.95" customHeight="1" x14ac:dyDescent="0.2">
      <c r="E29" s="25"/>
      <c r="F29" s="36"/>
      <c r="G29" s="25"/>
      <c r="H29" s="59"/>
      <c r="I29" s="47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1:23" x14ac:dyDescent="0.2">
      <c r="C30" s="7" t="s">
        <v>56</v>
      </c>
      <c r="E30" s="25">
        <v>93266568.819999993</v>
      </c>
      <c r="F30" s="36"/>
      <c r="G30" s="25">
        <v>94344000</v>
      </c>
      <c r="H30" s="59"/>
      <c r="I30" s="47">
        <v>-1077431.18</v>
      </c>
      <c r="J30" s="37"/>
      <c r="K30" s="22">
        <f>IF(G30=0,"n/a",IF(AND(I30/G30&lt;1,I30/G30&gt;-1),I30/G30,"n/a"))</f>
        <v>-1.1420240608835749E-2</v>
      </c>
      <c r="L30" s="37"/>
      <c r="M30" s="25">
        <v>95005526.790000007</v>
      </c>
      <c r="N30" s="36"/>
      <c r="O30" s="25">
        <v>-1738957.97</v>
      </c>
      <c r="Q30" s="22">
        <f>IF(M30=0,"n/a",IF(AND(O30/M30&lt;1,O30/M30&gt;-1),O30/M30,"n/a"))</f>
        <v>-1.8303755884052815E-2</v>
      </c>
      <c r="S30" s="23">
        <v>0.79869999999999997</v>
      </c>
      <c r="T30" s="24"/>
      <c r="U30" s="23">
        <v>0.81679999999999997</v>
      </c>
      <c r="V30" s="24"/>
      <c r="W30" s="23">
        <v>0.92689999999999995</v>
      </c>
    </row>
    <row r="31" spans="1:23" ht="6.95" customHeight="1" x14ac:dyDescent="0.2">
      <c r="E31" s="25"/>
      <c r="F31" s="36"/>
      <c r="G31" s="25"/>
      <c r="H31" s="59"/>
      <c r="I31" s="47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1:23" x14ac:dyDescent="0.2">
      <c r="A32" s="77"/>
      <c r="B32" s="77" t="s">
        <v>27</v>
      </c>
      <c r="C32" s="77"/>
      <c r="E32" s="25">
        <v>-1148129.01</v>
      </c>
      <c r="F32" s="36"/>
      <c r="G32" s="25">
        <v>1523000</v>
      </c>
      <c r="H32" s="59"/>
      <c r="I32" s="47">
        <v>-2671129.0099999998</v>
      </c>
      <c r="J32" s="37"/>
      <c r="K32" s="22" t="str">
        <f>IF(G32=0,"n/a",IF(AND(I32/G32&lt;1,I32/G32&gt;-1),I32/G32,"n/a"))</f>
        <v>n/a</v>
      </c>
      <c r="L32" s="37"/>
      <c r="M32" s="25">
        <v>3611554.49</v>
      </c>
      <c r="N32" s="36"/>
      <c r="O32" s="25">
        <v>-4759683.5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</row>
    <row r="33" spans="1:23" x14ac:dyDescent="0.2">
      <c r="A33" s="77"/>
      <c r="B33" s="77" t="s">
        <v>28</v>
      </c>
      <c r="C33" s="77"/>
      <c r="E33" s="27">
        <v>1022937.11</v>
      </c>
      <c r="F33" s="31"/>
      <c r="G33" s="27">
        <v>1190000</v>
      </c>
      <c r="H33" s="58"/>
      <c r="I33" s="57">
        <v>-167062.89000000001</v>
      </c>
      <c r="J33" s="33"/>
      <c r="K33" s="28">
        <f>IF(G33=0,"n/a",IF(AND(I33/G33&lt;1,I33/G33&gt;-1),I33/G33,"n/a"))</f>
        <v>-0.14038898319327733</v>
      </c>
      <c r="L33" s="34"/>
      <c r="M33" s="27">
        <v>1392158.56</v>
      </c>
      <c r="N33" s="35"/>
      <c r="O33" s="27">
        <v>-369221.45</v>
      </c>
      <c r="Q33" s="28">
        <f>IF(M33=0,"n/a",IF(AND(O33/M33&lt;1,O33/M33&gt;-1),O33/M33,"n/a"))</f>
        <v>-0.2652150844082013</v>
      </c>
    </row>
    <row r="34" spans="1:23" ht="6.95" customHeight="1" x14ac:dyDescent="0.2">
      <c r="E34" s="60"/>
      <c r="F34" s="61"/>
      <c r="G34" s="60"/>
      <c r="H34" s="37"/>
      <c r="I34" s="47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.75" thickBot="1" x14ac:dyDescent="0.25">
      <c r="C35" s="7" t="s">
        <v>57</v>
      </c>
      <c r="E35" s="62">
        <v>93141376.920000002</v>
      </c>
      <c r="F35" s="61"/>
      <c r="G35" s="62">
        <v>97057000</v>
      </c>
      <c r="H35" s="61"/>
      <c r="I35" s="62">
        <v>-3915623.08</v>
      </c>
      <c r="J35" s="61"/>
      <c r="K35" s="43">
        <f>IF(G35=0,"n/a",IF(AND(I35/G35&lt;1,I35/G35&gt;-1),I35/G35,"n/a"))</f>
        <v>-4.0343541218047126E-2</v>
      </c>
      <c r="L35" s="61"/>
      <c r="M35" s="62">
        <v>100009239.84</v>
      </c>
      <c r="N35" s="61"/>
      <c r="O35" s="62">
        <v>-6867862.9199999999</v>
      </c>
      <c r="Q35" s="43">
        <f>IF(M35=0,"n/a",IF(AND(O35/M35&lt;1,O35/M35&gt;-1),O35/M35,"n/a"))</f>
        <v>-6.8672283990834901E-2</v>
      </c>
    </row>
    <row r="36" spans="1:23" ht="12.75" thickTop="1" x14ac:dyDescent="0.2">
      <c r="E36" s="39"/>
      <c r="F36" s="36"/>
      <c r="G36" s="39"/>
      <c r="H36" s="21"/>
      <c r="I36" s="60"/>
      <c r="J36" s="21"/>
      <c r="K36" s="93"/>
      <c r="L36" s="21"/>
      <c r="M36" s="39"/>
      <c r="N36" s="20"/>
      <c r="O36" s="39"/>
      <c r="Q36" s="93"/>
    </row>
    <row r="37" spans="1:23" x14ac:dyDescent="0.2">
      <c r="C37" s="7" t="s">
        <v>58</v>
      </c>
      <c r="E37" s="45">
        <v>4356287.5999999996</v>
      </c>
      <c r="F37" s="45"/>
      <c r="G37" s="45">
        <v>3758496.1910000001</v>
      </c>
      <c r="H37" s="21"/>
      <c r="I37" s="60"/>
      <c r="J37" s="21"/>
      <c r="K37" s="93"/>
      <c r="L37" s="21"/>
      <c r="M37" s="60">
        <v>4712649.8899999997</v>
      </c>
      <c r="N37" s="21"/>
      <c r="O37" s="60"/>
      <c r="Q37" s="93"/>
    </row>
    <row r="38" spans="1:23" x14ac:dyDescent="0.2">
      <c r="C38" s="7" t="s">
        <v>59</v>
      </c>
      <c r="E38" s="25">
        <v>1445323.9</v>
      </c>
      <c r="F38" s="63"/>
      <c r="G38" s="25">
        <v>-133928.54</v>
      </c>
      <c r="I38" s="64"/>
      <c r="K38" s="93"/>
      <c r="M38" s="25">
        <v>1038885.8</v>
      </c>
      <c r="N38" s="20"/>
      <c r="O38" s="39"/>
      <c r="Q38" s="93"/>
    </row>
    <row r="39" spans="1:23" x14ac:dyDescent="0.2">
      <c r="C39" s="7" t="s">
        <v>60</v>
      </c>
      <c r="E39" s="25">
        <v>649222.88</v>
      </c>
      <c r="F39" s="63"/>
      <c r="G39" s="25">
        <v>518007.973</v>
      </c>
      <c r="I39" s="64"/>
      <c r="K39" s="93"/>
      <c r="M39" s="25">
        <v>483587.82</v>
      </c>
      <c r="N39" s="20"/>
      <c r="O39" s="39"/>
      <c r="Q39" s="93"/>
    </row>
    <row r="40" spans="1:23" x14ac:dyDescent="0.2">
      <c r="C40" s="7" t="s">
        <v>61</v>
      </c>
      <c r="E40" s="25">
        <v>-321568.53999999998</v>
      </c>
      <c r="F40" s="63"/>
      <c r="G40" s="25">
        <v>-290758.44</v>
      </c>
      <c r="I40" s="64"/>
      <c r="K40" s="93"/>
      <c r="M40" s="25">
        <v>-260391.39</v>
      </c>
      <c r="N40" s="20"/>
      <c r="O40" s="39"/>
      <c r="Q40" s="93"/>
    </row>
    <row r="41" spans="1:23" x14ac:dyDescent="0.2">
      <c r="C41" s="7" t="s">
        <v>34</v>
      </c>
      <c r="E41" s="25">
        <v>2237940.3199999998</v>
      </c>
      <c r="F41" s="63"/>
      <c r="G41" s="25">
        <v>151187.27600000001</v>
      </c>
      <c r="I41" s="64"/>
      <c r="K41" s="93"/>
      <c r="M41" s="25">
        <v>2135870.003</v>
      </c>
      <c r="N41" s="20"/>
      <c r="O41" s="39"/>
      <c r="Q41" s="93"/>
    </row>
    <row r="42" spans="1:23" x14ac:dyDescent="0.2">
      <c r="C42" s="7" t="s">
        <v>35</v>
      </c>
      <c r="E42" s="25">
        <v>-150331.69</v>
      </c>
      <c r="F42" s="63"/>
      <c r="G42" s="48">
        <v>0</v>
      </c>
      <c r="I42" s="64"/>
      <c r="K42" s="93"/>
      <c r="M42" s="48">
        <v>0</v>
      </c>
      <c r="N42" s="20"/>
      <c r="O42" s="39"/>
      <c r="Q42" s="93"/>
    </row>
    <row r="43" spans="1:23" x14ac:dyDescent="0.2">
      <c r="C43" s="7" t="s">
        <v>36</v>
      </c>
      <c r="E43" s="25">
        <v>3355964.1</v>
      </c>
      <c r="F43" s="63"/>
      <c r="G43" s="48">
        <v>0</v>
      </c>
      <c r="I43" s="64"/>
      <c r="K43" s="93"/>
      <c r="M43" s="48">
        <v>0</v>
      </c>
      <c r="N43" s="20"/>
      <c r="O43" s="39"/>
      <c r="Q43" s="93"/>
    </row>
    <row r="44" spans="1:23" x14ac:dyDescent="0.2">
      <c r="C44" s="7" t="s">
        <v>37</v>
      </c>
      <c r="E44" s="25">
        <v>737214.7</v>
      </c>
      <c r="F44" s="63"/>
      <c r="G44" s="65">
        <v>848242</v>
      </c>
      <c r="I44" s="64"/>
      <c r="K44" s="93"/>
      <c r="M44" s="48">
        <v>202288</v>
      </c>
      <c r="N44" s="20"/>
      <c r="O44" s="39"/>
      <c r="Q44" s="93"/>
    </row>
    <row r="45" spans="1:23" x14ac:dyDescent="0.2">
      <c r="E45" s="50"/>
      <c r="F45" s="20"/>
      <c r="G45" s="20"/>
      <c r="K45" s="93"/>
      <c r="M45" s="20"/>
      <c r="N45" s="20"/>
      <c r="O45" s="20"/>
      <c r="Q45" s="93"/>
    </row>
    <row r="46" spans="1:23" s="77" customFormat="1" ht="12.75" x14ac:dyDescent="0.2">
      <c r="A46" s="74" t="s">
        <v>38</v>
      </c>
      <c r="E46" s="50"/>
      <c r="F46" s="88"/>
      <c r="G46" s="88"/>
      <c r="H46" s="88"/>
      <c r="I46" s="88"/>
      <c r="K46" s="93"/>
      <c r="M46" s="88"/>
      <c r="N46" s="88"/>
      <c r="O46" s="88"/>
      <c r="Q46" s="93"/>
      <c r="S46" s="78"/>
      <c r="T46" s="78"/>
      <c r="U46" s="78"/>
      <c r="V46" s="78"/>
      <c r="W46" s="78"/>
    </row>
    <row r="47" spans="1:23" s="77" customFormat="1" x14ac:dyDescent="0.2">
      <c r="B47" s="87" t="s">
        <v>39</v>
      </c>
      <c r="E47" s="50"/>
      <c r="F47" s="88"/>
      <c r="G47" s="88"/>
      <c r="H47" s="88"/>
      <c r="I47" s="88"/>
      <c r="K47" s="93"/>
      <c r="M47" s="88"/>
      <c r="N47" s="88"/>
      <c r="O47" s="88"/>
      <c r="Q47" s="93"/>
      <c r="S47" s="78"/>
      <c r="T47" s="78"/>
      <c r="U47" s="78"/>
      <c r="V47" s="78"/>
      <c r="W47" s="78"/>
    </row>
    <row r="48" spans="1:23" x14ac:dyDescent="0.2">
      <c r="C48" s="7" t="s">
        <v>45</v>
      </c>
      <c r="E48" s="50">
        <v>62035546</v>
      </c>
      <c r="F48" s="20"/>
      <c r="G48" s="66">
        <v>60089000</v>
      </c>
      <c r="H48" s="67"/>
      <c r="I48" s="50">
        <v>1946546</v>
      </c>
      <c r="K48" s="22">
        <f>IF(G48=0,"n/a",IF(AND(I48/G48&lt;1,I48/G48&gt;-1),I48/G48,"n/a"))</f>
        <v>3.2394381667193661E-2</v>
      </c>
      <c r="M48" s="68">
        <v>51807882</v>
      </c>
      <c r="N48" s="51"/>
      <c r="O48" s="50">
        <v>10227664</v>
      </c>
      <c r="Q48" s="93">
        <v>0.19741499999999998</v>
      </c>
    </row>
    <row r="49" spans="2:23" x14ac:dyDescent="0.2">
      <c r="C49" s="7" t="s">
        <v>46</v>
      </c>
      <c r="E49" s="50">
        <v>28127244</v>
      </c>
      <c r="F49" s="20"/>
      <c r="G49" s="66">
        <v>26908000</v>
      </c>
      <c r="H49" s="67"/>
      <c r="I49" s="50">
        <v>1219244</v>
      </c>
      <c r="K49" s="22">
        <f>IF(G49=0,"n/a",IF(AND(I49/G49&lt;1,I49/G49&gt;-1),I49/G49,"n/a"))</f>
        <v>4.5311580199197267E-2</v>
      </c>
      <c r="M49" s="68">
        <v>23412718</v>
      </c>
      <c r="N49" s="51"/>
      <c r="O49" s="50">
        <v>4714526</v>
      </c>
      <c r="Q49" s="93">
        <v>0.20136600000000002</v>
      </c>
    </row>
    <row r="50" spans="2:23" x14ac:dyDescent="0.2">
      <c r="C50" s="7" t="s">
        <v>47</v>
      </c>
      <c r="E50" s="52">
        <v>2757194</v>
      </c>
      <c r="F50" s="20"/>
      <c r="G50" s="69">
        <v>2736000</v>
      </c>
      <c r="H50" s="67"/>
      <c r="I50" s="52">
        <v>21194</v>
      </c>
      <c r="K50" s="28">
        <f>IF(G50=0,"n/a",IF(AND(I50/G50&lt;1,I50/G50&gt;-1),I50/G50,"n/a"))</f>
        <v>7.746345029239766E-3</v>
      </c>
      <c r="M50" s="52">
        <v>2446299</v>
      </c>
      <c r="N50" s="51"/>
      <c r="O50" s="52">
        <v>310895</v>
      </c>
      <c r="Q50" s="95">
        <v>0.12708800000000001</v>
      </c>
    </row>
    <row r="51" spans="2:23" ht="6.95" customHeight="1" x14ac:dyDescent="0.2">
      <c r="E51" s="50"/>
      <c r="F51" s="20"/>
      <c r="G51" s="50"/>
      <c r="I51" s="50"/>
      <c r="K51" s="30"/>
      <c r="M51" s="50"/>
      <c r="N51" s="20"/>
      <c r="O51" s="50"/>
      <c r="Q51" s="93"/>
      <c r="S51" s="38"/>
      <c r="T51" s="38"/>
      <c r="U51" s="38"/>
      <c r="V51" s="38"/>
      <c r="W51" s="38"/>
    </row>
    <row r="52" spans="2:23" x14ac:dyDescent="0.2">
      <c r="C52" s="7" t="s">
        <v>48</v>
      </c>
      <c r="E52" s="50">
        <v>92919984</v>
      </c>
      <c r="F52" s="20"/>
      <c r="G52" s="50">
        <v>89733000</v>
      </c>
      <c r="H52" s="67"/>
      <c r="I52" s="50">
        <v>3186984</v>
      </c>
      <c r="K52" s="22">
        <f>IF(G52=0,"n/a",IF(AND(I52/G52&lt;1,I52/G52&gt;-1),I52/G52,"n/a"))</f>
        <v>3.5516298351776936E-2</v>
      </c>
      <c r="M52" s="50">
        <v>77666899</v>
      </c>
      <c r="N52" s="51"/>
      <c r="O52" s="50">
        <v>15253085</v>
      </c>
      <c r="Q52" s="93">
        <v>0.19639099999999998</v>
      </c>
    </row>
    <row r="53" spans="2:23" ht="6.95" customHeight="1" x14ac:dyDescent="0.2">
      <c r="E53" s="50"/>
      <c r="F53" s="20"/>
      <c r="G53" s="50"/>
      <c r="I53" s="50"/>
      <c r="K53" s="30"/>
      <c r="M53" s="50"/>
      <c r="N53" s="20"/>
      <c r="O53" s="50"/>
      <c r="Q53" s="93"/>
      <c r="S53" s="38"/>
      <c r="T53" s="38"/>
      <c r="U53" s="38"/>
      <c r="V53" s="38"/>
      <c r="W53" s="38"/>
    </row>
    <row r="54" spans="2:23" s="77" customFormat="1" x14ac:dyDescent="0.2">
      <c r="B54" s="87" t="s">
        <v>40</v>
      </c>
      <c r="E54" s="50"/>
      <c r="F54" s="88"/>
      <c r="G54" s="50"/>
      <c r="H54" s="51"/>
      <c r="I54" s="50"/>
      <c r="K54" s="30"/>
      <c r="M54" s="50"/>
      <c r="N54" s="51"/>
      <c r="O54" s="50"/>
      <c r="Q54" s="93"/>
      <c r="S54" s="78"/>
      <c r="T54" s="78"/>
      <c r="U54" s="78"/>
      <c r="V54" s="78"/>
      <c r="W54" s="78"/>
    </row>
    <row r="55" spans="2:23" x14ac:dyDescent="0.2">
      <c r="C55" s="7" t="s">
        <v>62</v>
      </c>
      <c r="E55" s="68">
        <v>3158838</v>
      </c>
      <c r="F55" s="20"/>
      <c r="G55" s="68">
        <v>4389000</v>
      </c>
      <c r="H55" s="67"/>
      <c r="I55" s="50">
        <v>-1230162</v>
      </c>
      <c r="K55" s="22">
        <f>IF(G55=0,"n/a",IF(AND(I55/G55&lt;1,I55/G55&gt;-1),I55/G55,"n/a"))</f>
        <v>-0.28028298017771702</v>
      </c>
      <c r="M55" s="68">
        <v>4535449</v>
      </c>
      <c r="N55" s="51"/>
      <c r="O55" s="50">
        <v>-1376611</v>
      </c>
      <c r="Q55" s="93">
        <v>-0.30352299999999999</v>
      </c>
    </row>
    <row r="56" spans="2:23" x14ac:dyDescent="0.2">
      <c r="C56" s="7" t="s">
        <v>63</v>
      </c>
      <c r="E56" s="52">
        <v>362311</v>
      </c>
      <c r="F56" s="20"/>
      <c r="G56" s="52">
        <v>230000</v>
      </c>
      <c r="H56" s="67"/>
      <c r="I56" s="52">
        <v>132311</v>
      </c>
      <c r="K56" s="28">
        <f>IF(G56=0,"n/a",IF(AND(I56/G56&lt;1,I56/G56&gt;-1),I56/G56,"n/a"))</f>
        <v>0.57526521739130432</v>
      </c>
      <c r="M56" s="52">
        <v>209908</v>
      </c>
      <c r="N56" s="51"/>
      <c r="O56" s="52">
        <v>152403</v>
      </c>
      <c r="Q56" s="96" t="s">
        <v>67</v>
      </c>
    </row>
    <row r="57" spans="2:23" ht="6.95" customHeight="1" x14ac:dyDescent="0.2">
      <c r="E57" s="50"/>
      <c r="F57" s="20"/>
      <c r="G57" s="50"/>
      <c r="I57" s="50"/>
      <c r="K57" s="30"/>
      <c r="M57" s="50"/>
      <c r="N57" s="20"/>
      <c r="O57" s="50"/>
      <c r="Q57" s="93"/>
      <c r="S57" s="38"/>
      <c r="T57" s="38"/>
      <c r="U57" s="38"/>
      <c r="V57" s="38"/>
      <c r="W57" s="38"/>
    </row>
    <row r="58" spans="2:23" x14ac:dyDescent="0.2">
      <c r="C58" s="7" t="s">
        <v>51</v>
      </c>
      <c r="E58" s="52">
        <v>3521149</v>
      </c>
      <c r="F58" s="20"/>
      <c r="G58" s="52">
        <v>4619000</v>
      </c>
      <c r="H58" s="67"/>
      <c r="I58" s="52">
        <v>-1097851</v>
      </c>
      <c r="K58" s="28">
        <f>IF(G58=0,"n/a",IF(AND(I58/G58&lt;1,I58/G58&gt;-1),I58/G58,"n/a"))</f>
        <v>-0.2376815327993072</v>
      </c>
      <c r="M58" s="52">
        <v>4745357</v>
      </c>
      <c r="N58" s="51"/>
      <c r="O58" s="52">
        <v>-1224208</v>
      </c>
      <c r="Q58" s="95">
        <v>-0.25797999999999999</v>
      </c>
    </row>
    <row r="59" spans="2:23" ht="6.95" customHeight="1" x14ac:dyDescent="0.2">
      <c r="E59" s="50"/>
      <c r="F59" s="20"/>
      <c r="G59" s="50"/>
      <c r="I59" s="50"/>
      <c r="K59" s="30"/>
      <c r="M59" s="50"/>
      <c r="N59" s="20"/>
      <c r="O59" s="50"/>
      <c r="Q59" s="93"/>
      <c r="S59" s="38"/>
      <c r="T59" s="38"/>
      <c r="U59" s="38"/>
      <c r="V59" s="38"/>
      <c r="W59" s="38"/>
    </row>
    <row r="60" spans="2:23" x14ac:dyDescent="0.2">
      <c r="C60" s="7" t="s">
        <v>64</v>
      </c>
      <c r="E60" s="50">
        <v>96441133</v>
      </c>
      <c r="F60" s="20"/>
      <c r="G60" s="50">
        <v>94352000</v>
      </c>
      <c r="H60" s="67"/>
      <c r="I60" s="50">
        <v>2089133</v>
      </c>
      <c r="K60" s="22">
        <f>IF(G60=0,"n/a",IF(AND(I60/G60&lt;1,I60/G60&gt;-1),I60/G60,"n/a"))</f>
        <v>2.2141904782092589E-2</v>
      </c>
      <c r="M60" s="50">
        <v>82412256</v>
      </c>
      <c r="N60" s="51"/>
      <c r="O60" s="50">
        <v>14028877</v>
      </c>
      <c r="Q60" s="93">
        <v>0.17022799999999999</v>
      </c>
    </row>
    <row r="61" spans="2:23" ht="6.95" customHeight="1" x14ac:dyDescent="0.2">
      <c r="E61" s="50"/>
      <c r="F61" s="20"/>
      <c r="G61" s="50"/>
      <c r="I61" s="50"/>
      <c r="K61" s="30"/>
      <c r="M61" s="50"/>
      <c r="N61" s="20"/>
      <c r="O61" s="50"/>
      <c r="Q61" s="93"/>
      <c r="S61" s="38"/>
      <c r="T61" s="38"/>
      <c r="U61" s="38"/>
      <c r="V61" s="38"/>
      <c r="W61" s="38"/>
    </row>
    <row r="62" spans="2:23" s="77" customFormat="1" x14ac:dyDescent="0.2">
      <c r="B62" s="87" t="s">
        <v>42</v>
      </c>
      <c r="E62" s="50"/>
      <c r="F62" s="88"/>
      <c r="G62" s="50"/>
      <c r="H62" s="51"/>
      <c r="I62" s="50"/>
      <c r="K62" s="30"/>
      <c r="M62" s="50"/>
      <c r="N62" s="51"/>
      <c r="O62" s="50"/>
      <c r="Q62" s="93"/>
      <c r="S62" s="78"/>
      <c r="T62" s="78"/>
      <c r="U62" s="78"/>
      <c r="V62" s="78"/>
      <c r="W62" s="78"/>
    </row>
    <row r="63" spans="2:23" x14ac:dyDescent="0.2">
      <c r="C63" s="7" t="s">
        <v>53</v>
      </c>
      <c r="E63" s="68">
        <v>4501145</v>
      </c>
      <c r="F63" s="20"/>
      <c r="G63" s="68">
        <v>5946000</v>
      </c>
      <c r="H63" s="67"/>
      <c r="I63" s="50">
        <v>-1444855</v>
      </c>
      <c r="K63" s="22">
        <f>IF(G63=0,"n/a",IF(AND(I63/G63&lt;1,I63/G63&gt;-1),I63/G63,"n/a"))</f>
        <v>-0.24299613185334679</v>
      </c>
      <c r="M63" s="68">
        <v>4361559</v>
      </c>
      <c r="N63" s="51"/>
      <c r="O63" s="50">
        <v>139586</v>
      </c>
      <c r="Q63" s="93">
        <v>3.2004000000000005E-2</v>
      </c>
    </row>
    <row r="64" spans="2:23" x14ac:dyDescent="0.2">
      <c r="C64" s="7" t="s">
        <v>54</v>
      </c>
      <c r="E64" s="52">
        <v>15836911</v>
      </c>
      <c r="F64" s="20"/>
      <c r="G64" s="52">
        <v>15208000</v>
      </c>
      <c r="H64" s="67"/>
      <c r="I64" s="52">
        <v>628911</v>
      </c>
      <c r="K64" s="28">
        <f>IF(G64=0,"n/a",IF(AND(I64/G64&lt;1,I64/G64&gt;-1),I64/G64,"n/a"))</f>
        <v>4.1353958442924776E-2</v>
      </c>
      <c r="M64" s="52">
        <v>15729831</v>
      </c>
      <c r="N64" s="51"/>
      <c r="O64" s="52">
        <v>107080</v>
      </c>
      <c r="Q64" s="95">
        <v>6.8069999999999997E-3</v>
      </c>
    </row>
    <row r="65" spans="1:23" ht="6.95" customHeight="1" x14ac:dyDescent="0.2">
      <c r="E65" s="50"/>
      <c r="F65" s="20"/>
      <c r="G65" s="50"/>
      <c r="I65" s="50"/>
      <c r="K65" s="30"/>
      <c r="M65" s="50"/>
      <c r="N65" s="20"/>
      <c r="O65" s="50"/>
      <c r="Q65" s="93"/>
      <c r="S65" s="38"/>
      <c r="T65" s="38"/>
      <c r="U65" s="38"/>
      <c r="V65" s="38"/>
      <c r="W65" s="38"/>
    </row>
    <row r="66" spans="1:23" x14ac:dyDescent="0.2">
      <c r="C66" s="7" t="s">
        <v>55</v>
      </c>
      <c r="E66" s="52">
        <v>20338056</v>
      </c>
      <c r="F66" s="20"/>
      <c r="G66" s="52">
        <v>21154000</v>
      </c>
      <c r="H66" s="67"/>
      <c r="I66" s="52">
        <v>-815944</v>
      </c>
      <c r="K66" s="28">
        <f>IF(G66=0,"n/a",IF(AND(I66/G66&lt;1,I66/G66&gt;-1),I66/G66,"n/a"))</f>
        <v>-3.8571617660962468E-2</v>
      </c>
      <c r="M66" s="52">
        <v>20091390</v>
      </c>
      <c r="N66" s="51"/>
      <c r="O66" s="52">
        <v>246666</v>
      </c>
      <c r="Q66" s="95">
        <v>1.2277E-2</v>
      </c>
    </row>
    <row r="67" spans="1:23" ht="6.95" customHeight="1" x14ac:dyDescent="0.2">
      <c r="E67" s="50"/>
      <c r="F67" s="20"/>
      <c r="G67" s="50"/>
      <c r="I67" s="50"/>
      <c r="K67" s="30"/>
      <c r="M67" s="50"/>
      <c r="N67" s="20"/>
      <c r="O67" s="50"/>
      <c r="Q67" s="93"/>
      <c r="S67" s="38"/>
      <c r="T67" s="38"/>
      <c r="U67" s="38"/>
      <c r="V67" s="38"/>
      <c r="W67" s="38"/>
    </row>
    <row r="68" spans="1:23" ht="12.75" thickBot="1" x14ac:dyDescent="0.25">
      <c r="C68" s="7" t="s">
        <v>65</v>
      </c>
      <c r="E68" s="53">
        <v>116779189</v>
      </c>
      <c r="F68" s="20"/>
      <c r="G68" s="70">
        <v>115506000</v>
      </c>
      <c r="H68" s="67"/>
      <c r="I68" s="53">
        <v>1273189</v>
      </c>
      <c r="K68" s="43">
        <f>IF(G68=0,"n/a",IF(AND(I68/G68&lt;1,I68/G68&gt;-1),I68/G68,"n/a"))</f>
        <v>1.1022708777033229E-2</v>
      </c>
      <c r="M68" s="53">
        <v>102503646</v>
      </c>
      <c r="N68" s="51"/>
      <c r="O68" s="53">
        <v>14275543</v>
      </c>
      <c r="Q68" s="94">
        <v>0.139269</v>
      </c>
    </row>
    <row r="69" spans="1:23" ht="12.75" thickTop="1" x14ac:dyDescent="0.2">
      <c r="Q69" s="92"/>
    </row>
    <row r="70" spans="1:23" ht="12.75" x14ac:dyDescent="0.2">
      <c r="A70" s="7" t="s">
        <v>3</v>
      </c>
      <c r="C70" s="54" t="s">
        <v>44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3" ht="12.75" x14ac:dyDescent="0.2">
      <c r="C71" s="54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</row>
    <row r="74" spans="1:23" x14ac:dyDescent="0.2">
      <c r="M74" s="8"/>
    </row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workbookViewId="0">
      <selection activeCell="I44" sqref="I44"/>
    </sheetView>
  </sheetViews>
  <sheetFormatPr defaultRowHeight="12" x14ac:dyDescent="0.2"/>
  <cols>
    <col min="1" max="2" width="1.7109375" style="77" customWidth="1"/>
    <col min="3" max="3" width="9.140625" style="77"/>
    <col min="4" max="4" width="23.85546875" style="77" customWidth="1"/>
    <col min="5" max="5" width="16.7109375" style="77" customWidth="1"/>
    <col min="6" max="6" width="0.85546875" style="77" customWidth="1"/>
    <col min="7" max="7" width="16.7109375" style="77" hidden="1" customWidth="1"/>
    <col min="8" max="8" width="0.85546875" style="77" hidden="1" customWidth="1"/>
    <col min="9" max="9" width="16.7109375" style="77" hidden="1" customWidth="1"/>
    <col min="10" max="10" width="0.85546875" style="77" hidden="1" customWidth="1"/>
    <col min="11" max="11" width="7.7109375" style="78" hidden="1" customWidth="1"/>
    <col min="12" max="12" width="0.85546875" style="77" hidden="1" customWidth="1"/>
    <col min="13" max="13" width="16.7109375" style="77" customWidth="1"/>
    <col min="14" max="14" width="0.85546875" style="77" customWidth="1"/>
    <col min="15" max="15" width="16.7109375" style="77" customWidth="1"/>
    <col min="16" max="16" width="0.85546875" style="77" customWidth="1"/>
    <col min="17" max="17" width="7.7109375" style="78" customWidth="1"/>
    <col min="18" max="18" width="0.85546875" style="77" customWidth="1"/>
    <col min="19" max="19" width="10.7109375" style="78" customWidth="1"/>
    <col min="20" max="20" width="0.85546875" style="78" customWidth="1"/>
    <col min="21" max="21" width="7.7109375" style="78" hidden="1" customWidth="1"/>
    <col min="22" max="22" width="0.85546875" style="78" hidden="1" customWidth="1"/>
    <col min="23" max="23" width="10.7109375" style="78" customWidth="1"/>
    <col min="24" max="16384" width="9.140625" style="77"/>
  </cols>
  <sheetData>
    <row r="1" spans="1:23" s="71" customFormat="1" ht="15" x14ac:dyDescent="0.25">
      <c r="E1" s="72" t="s">
        <v>0</v>
      </c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S1" s="73"/>
      <c r="T1" s="73"/>
      <c r="U1" s="73"/>
      <c r="V1" s="73"/>
      <c r="W1" s="73"/>
    </row>
    <row r="2" spans="1:23" s="71" customFormat="1" ht="15" x14ac:dyDescent="0.25">
      <c r="E2" s="72" t="s">
        <v>1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S2" s="73"/>
      <c r="T2" s="73"/>
      <c r="U2" s="73"/>
      <c r="V2" s="73"/>
      <c r="W2" s="73"/>
    </row>
    <row r="3" spans="1:23" s="71" customFormat="1" ht="15" x14ac:dyDescent="0.25">
      <c r="E3" s="72" t="str">
        <f>"TWELVE MONTHS ENDED"&amp;" "&amp;[6]Input!B2&amp;" "&amp;[6]Input!B4&amp;", "&amp;[6]Input!B1</f>
        <v>TWELVE MONTHS ENDED MARCH 31, 2016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S3" s="73"/>
      <c r="T3" s="73"/>
      <c r="U3" s="73"/>
      <c r="V3" s="73"/>
      <c r="W3" s="73"/>
    </row>
    <row r="4" spans="1:23" s="74" customFormat="1" ht="12.75" x14ac:dyDescent="0.2">
      <c r="E4" s="75" t="s">
        <v>2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S4" s="76"/>
      <c r="T4" s="76"/>
      <c r="U4" s="76"/>
      <c r="V4" s="76"/>
      <c r="W4" s="76"/>
    </row>
    <row r="5" spans="1:23" s="77" customFormat="1" x14ac:dyDescent="0.2">
      <c r="A5" s="77" t="s">
        <v>3</v>
      </c>
      <c r="K5" s="78"/>
      <c r="Q5" s="78"/>
      <c r="S5" s="78"/>
      <c r="T5" s="78"/>
      <c r="U5" s="78"/>
      <c r="V5" s="78"/>
      <c r="W5" s="78"/>
    </row>
    <row r="6" spans="1:23" s="79" customFormat="1" ht="12.75" x14ac:dyDescent="0.2">
      <c r="A6" s="79" t="s">
        <v>3</v>
      </c>
      <c r="I6" s="80" t="s">
        <v>4</v>
      </c>
      <c r="J6" s="80"/>
      <c r="K6" s="80"/>
      <c r="O6" s="80" t="str">
        <f>[6]Monthly!O6</f>
        <v>VARIANCE FROM 2015</v>
      </c>
      <c r="P6" s="80"/>
      <c r="Q6" s="80"/>
      <c r="S6" s="81" t="s">
        <v>6</v>
      </c>
      <c r="T6" s="81"/>
      <c r="U6" s="81"/>
      <c r="V6" s="81"/>
      <c r="W6" s="81"/>
    </row>
    <row r="7" spans="1:23" s="79" customFormat="1" ht="12.75" x14ac:dyDescent="0.2">
      <c r="E7" s="82" t="s">
        <v>7</v>
      </c>
      <c r="G7" s="82"/>
      <c r="I7" s="82"/>
      <c r="K7" s="83"/>
      <c r="M7" s="82" t="s">
        <v>7</v>
      </c>
      <c r="O7" s="82"/>
      <c r="Q7" s="83"/>
      <c r="S7" s="83"/>
      <c r="T7" s="84"/>
      <c r="U7" s="83"/>
      <c r="V7" s="84"/>
      <c r="W7" s="83"/>
    </row>
    <row r="8" spans="1:23" s="79" customFormat="1" ht="12.75" x14ac:dyDescent="0.2">
      <c r="A8" s="74" t="s">
        <v>8</v>
      </c>
      <c r="E8" s="85">
        <f>[6]Monthly!E8</f>
        <v>2016</v>
      </c>
      <c r="G8" s="85" t="s">
        <v>9</v>
      </c>
      <c r="I8" s="85" t="s">
        <v>10</v>
      </c>
      <c r="K8" s="86" t="s">
        <v>11</v>
      </c>
      <c r="M8" s="85">
        <f>[6]Monthly!M8</f>
        <v>2015</v>
      </c>
      <c r="O8" s="85" t="s">
        <v>10</v>
      </c>
      <c r="Q8" s="86" t="s">
        <v>11</v>
      </c>
      <c r="S8" s="85">
        <f>[6]Monthly!S8</f>
        <v>2016</v>
      </c>
      <c r="T8" s="84"/>
      <c r="U8" s="86" t="s">
        <v>9</v>
      </c>
      <c r="V8" s="84"/>
      <c r="W8" s="85">
        <f>[6]Monthly!W8</f>
        <v>2015</v>
      </c>
    </row>
    <row r="9" spans="1:23" s="77" customFormat="1" x14ac:dyDescent="0.2">
      <c r="B9" s="87" t="s">
        <v>12</v>
      </c>
      <c r="K9" s="78"/>
      <c r="Q9" s="78"/>
      <c r="S9" s="78"/>
      <c r="T9" s="78"/>
      <c r="U9" s="78"/>
      <c r="V9" s="78"/>
      <c r="W9" s="78"/>
    </row>
    <row r="10" spans="1:23" s="77" customFormat="1" x14ac:dyDescent="0.2">
      <c r="C10" s="77" t="s">
        <v>13</v>
      </c>
      <c r="E10" s="45">
        <f>'[6]SAP Download'!B154</f>
        <v>598349067.48000002</v>
      </c>
      <c r="F10" s="97"/>
      <c r="G10" s="45">
        <f>'[6]SAP Download'!C154</f>
        <v>698377000</v>
      </c>
      <c r="H10" s="97"/>
      <c r="I10" s="45">
        <f>E10-G10</f>
        <v>-100027932.51999998</v>
      </c>
      <c r="J10" s="97"/>
      <c r="K10" s="98">
        <f>IF(G10=0,"n/a",IF(AND(I10/G10&lt;1,I10/G10&gt;-1),I10/G10,"n/a"))</f>
        <v>-0.14322913343366117</v>
      </c>
      <c r="L10" s="97"/>
      <c r="M10" s="45">
        <f>'[6]SAP Download'!F154</f>
        <v>595602439.76999998</v>
      </c>
      <c r="N10" s="97"/>
      <c r="O10" s="45">
        <f>E10-M10</f>
        <v>2746627.7100000381</v>
      </c>
      <c r="Q10" s="22">
        <f>IF(M10=0,"n/a",IF(AND(O10/M10&lt;1,O10/M10&gt;-1),O10/M10,"n/a"))</f>
        <v>4.6115118518666341E-3</v>
      </c>
      <c r="S10" s="23">
        <f>IF(E48=0,"n/a",E10/E48)</f>
        <v>1.1386809946395418</v>
      </c>
      <c r="T10" s="89"/>
      <c r="U10" s="23" t="str">
        <f>IF(G48=0,"n/a",G10/G48)</f>
        <v>n/a</v>
      </c>
      <c r="V10" s="89"/>
      <c r="W10" s="23">
        <f>IF(M48=0,"n/a",M10/M48)</f>
        <v>1.2494856796688811</v>
      </c>
    </row>
    <row r="11" spans="1:23" s="77" customFormat="1" x14ac:dyDescent="0.2">
      <c r="C11" s="77" t="s">
        <v>14</v>
      </c>
      <c r="E11" s="47">
        <f>'[6]SAP Download'!B155</f>
        <v>232537349.19</v>
      </c>
      <c r="F11" s="99"/>
      <c r="G11" s="47">
        <f>'[6]SAP Download'!C155</f>
        <v>262970000</v>
      </c>
      <c r="H11" s="99"/>
      <c r="I11" s="47">
        <f>E11-G11</f>
        <v>-30432650.810000002</v>
      </c>
      <c r="J11" s="99"/>
      <c r="K11" s="100">
        <f>IF(G11=0,"n/a",IF(AND(I11/G11&lt;1,I11/G11&gt;-1),I11/G11,"n/a"))</f>
        <v>-0.11572670194318745</v>
      </c>
      <c r="L11" s="99"/>
      <c r="M11" s="47">
        <f>'[6]SAP Download'!F155</f>
        <v>239415936.88999999</v>
      </c>
      <c r="N11" s="99"/>
      <c r="O11" s="47">
        <f>E11-M11</f>
        <v>-6878587.6999999881</v>
      </c>
      <c r="Q11" s="22">
        <f>IF(M11=0,"n/a",IF(AND(O11/M11&lt;1,O11/M11&gt;-1),O11/M11,"n/a"))</f>
        <v>-2.873070101077008E-2</v>
      </c>
      <c r="S11" s="26">
        <f>IF(E49=0,"n/a",E11/E49)</f>
        <v>0.96836927416301688</v>
      </c>
      <c r="T11" s="89"/>
      <c r="U11" s="26" t="str">
        <f>IF(G49=0,"n/a",G11/G49)</f>
        <v>n/a</v>
      </c>
      <c r="V11" s="89"/>
      <c r="W11" s="26">
        <f>IF(M49=0,"n/a",M11/M49)</f>
        <v>1.0791423679461853</v>
      </c>
    </row>
    <row r="12" spans="1:23" s="77" customFormat="1" x14ac:dyDescent="0.2">
      <c r="C12" s="77" t="s">
        <v>15</v>
      </c>
      <c r="E12" s="57">
        <f>'[6]SAP Download'!B156</f>
        <v>20676496.199999999</v>
      </c>
      <c r="F12" s="99"/>
      <c r="G12" s="57">
        <f>'[6]SAP Download'!C156</f>
        <v>24374000</v>
      </c>
      <c r="H12" s="99"/>
      <c r="I12" s="57">
        <f>E12-G12</f>
        <v>-3697503.8000000007</v>
      </c>
      <c r="J12" s="99"/>
      <c r="K12" s="101">
        <f>IF(G12=0,"n/a",IF(AND(I12/G12&lt;1,I12/G12&gt;-1),I12/G12,"n/a"))</f>
        <v>-0.1516986871256257</v>
      </c>
      <c r="L12" s="99"/>
      <c r="M12" s="57">
        <f>'[6]SAP Download'!F156</f>
        <v>22468915.460000001</v>
      </c>
      <c r="N12" s="99"/>
      <c r="O12" s="57">
        <f>E12-M12</f>
        <v>-1792419.2600000016</v>
      </c>
      <c r="Q12" s="28">
        <f>IF(M12=0,"n/a",IF(AND(O12/M12&lt;1,O12/M12&gt;-1),O12/M12,"n/a"))</f>
        <v>-7.9773287820274777E-2</v>
      </c>
      <c r="S12" s="29">
        <f>IF(E50=0,"n/a",E12/E50)</f>
        <v>0.84553070295464094</v>
      </c>
      <c r="T12" s="89"/>
      <c r="U12" s="29" t="str">
        <f>IF(G50=0,"n/a",G12/G50)</f>
        <v>n/a</v>
      </c>
      <c r="V12" s="89"/>
      <c r="W12" s="29">
        <f>IF(M50=0,"n/a",M12/M50)</f>
        <v>0.92531969691372662</v>
      </c>
    </row>
    <row r="13" spans="1:23" s="77" customFormat="1" ht="6.95" customHeight="1" x14ac:dyDescent="0.2">
      <c r="E13" s="47"/>
      <c r="F13" s="99"/>
      <c r="G13" s="47"/>
      <c r="H13" s="99"/>
      <c r="I13" s="47"/>
      <c r="J13" s="99"/>
      <c r="K13" s="102"/>
      <c r="L13" s="99"/>
      <c r="M13" s="47"/>
      <c r="N13" s="99"/>
      <c r="O13" s="47"/>
      <c r="Q13" s="30"/>
      <c r="S13" s="89"/>
      <c r="T13" s="89"/>
      <c r="U13" s="89"/>
      <c r="V13" s="89"/>
      <c r="W13" s="89"/>
    </row>
    <row r="14" spans="1:23" s="77" customFormat="1" x14ac:dyDescent="0.2">
      <c r="C14" s="77" t="s">
        <v>16</v>
      </c>
      <c r="E14" s="47">
        <f>SUM(E10:E12)</f>
        <v>851562912.87000012</v>
      </c>
      <c r="F14" s="99"/>
      <c r="G14" s="47">
        <f>SUM(G10:G12)</f>
        <v>985721000</v>
      </c>
      <c r="H14" s="99"/>
      <c r="I14" s="47">
        <f>E14-G14</f>
        <v>-134158087.12999988</v>
      </c>
      <c r="J14" s="99"/>
      <c r="K14" s="100">
        <f>IF(G14=0,"n/a",IF(AND(I14/G14&lt;1,I14/G14&gt;-1),I14/G14,"n/a"))</f>
        <v>-0.1361014801652799</v>
      </c>
      <c r="L14" s="99"/>
      <c r="M14" s="47">
        <f>SUM(M10:M12)</f>
        <v>857487292.12</v>
      </c>
      <c r="N14" s="99"/>
      <c r="O14" s="47">
        <f>E14-M14</f>
        <v>-5924379.2499998808</v>
      </c>
      <c r="Q14" s="22">
        <f>IF(M14=0,"n/a",IF(AND(O14/M14&lt;1,O14/M14&gt;-1),O14/M14,"n/a"))</f>
        <v>-6.9089994737447386E-3</v>
      </c>
      <c r="S14" s="26">
        <f>IF(E52=0,"n/a",E14/E52)</f>
        <v>1.0778426209876546</v>
      </c>
      <c r="T14" s="89"/>
      <c r="U14" s="26" t="str">
        <f>IF(G52=0,"n/a",G14/G52)</f>
        <v>n/a</v>
      </c>
      <c r="V14" s="89"/>
      <c r="W14" s="26">
        <f>IF(M52=0,"n/a",M14/M52)</f>
        <v>1.1863114613696151</v>
      </c>
    </row>
    <row r="15" spans="1:23" s="77" customFormat="1" ht="6.95" customHeight="1" x14ac:dyDescent="0.2">
      <c r="E15" s="47"/>
      <c r="F15" s="99"/>
      <c r="G15" s="47"/>
      <c r="H15" s="99"/>
      <c r="I15" s="47"/>
      <c r="J15" s="99"/>
      <c r="K15" s="102"/>
      <c r="L15" s="99"/>
      <c r="M15" s="47"/>
      <c r="N15" s="99"/>
      <c r="O15" s="47"/>
      <c r="Q15" s="30"/>
      <c r="S15" s="89"/>
      <c r="T15" s="89"/>
      <c r="U15" s="89"/>
      <c r="V15" s="89"/>
      <c r="W15" s="89"/>
    </row>
    <row r="16" spans="1:23" s="77" customFormat="1" x14ac:dyDescent="0.2">
      <c r="B16" s="87" t="s">
        <v>17</v>
      </c>
      <c r="E16" s="47"/>
      <c r="F16" s="99"/>
      <c r="G16" s="47"/>
      <c r="H16" s="99"/>
      <c r="I16" s="47"/>
      <c r="J16" s="99"/>
      <c r="K16" s="102"/>
      <c r="L16" s="99"/>
      <c r="M16" s="47"/>
      <c r="N16" s="99"/>
      <c r="O16" s="47"/>
      <c r="Q16" s="30"/>
      <c r="S16" s="89"/>
      <c r="T16" s="89"/>
      <c r="U16" s="89"/>
      <c r="V16" s="89"/>
      <c r="W16" s="89"/>
    </row>
    <row r="17" spans="2:23" s="77" customFormat="1" x14ac:dyDescent="0.2">
      <c r="C17" s="77" t="s">
        <v>18</v>
      </c>
      <c r="E17" s="47">
        <f>'[6]SAP Download'!B159</f>
        <v>26584600.09</v>
      </c>
      <c r="F17" s="99"/>
      <c r="G17" s="47">
        <f>'[6]SAP Download'!C159</f>
        <v>28682000</v>
      </c>
      <c r="H17" s="99"/>
      <c r="I17" s="47">
        <f>E17-G17</f>
        <v>-2097399.91</v>
      </c>
      <c r="J17" s="99"/>
      <c r="K17" s="100">
        <f>IF(G17=0,"n/a",IF(AND(I17/G17&lt;1,I17/G17&gt;-1),I17/G17,"n/a"))</f>
        <v>-7.3125999232968419E-2</v>
      </c>
      <c r="L17" s="99"/>
      <c r="M17" s="47">
        <f>'[6]SAP Download'!F159</f>
        <v>27409895.77</v>
      </c>
      <c r="N17" s="99"/>
      <c r="O17" s="47">
        <f>E17-M17</f>
        <v>-825295.6799999997</v>
      </c>
      <c r="Q17" s="22">
        <f>IF(M17=0,"n/a",IF(AND(O17/M17&lt;1,O17/M17&gt;-1),O17/M17,"n/a"))</f>
        <v>-3.0109405994286263E-2</v>
      </c>
      <c r="S17" s="26">
        <f>IF(E55=0,"n/a",E17/E55)</f>
        <v>0.59404543428826861</v>
      </c>
      <c r="T17" s="89"/>
      <c r="U17" s="26">
        <f>IF(G55=0,"n/a",G17/G55)</f>
        <v>3.3543021070518465E-2</v>
      </c>
      <c r="V17" s="89"/>
      <c r="W17" s="26">
        <f>IF(M55=0,"n/a",M17/M55)</f>
        <v>0.68517760891053248</v>
      </c>
    </row>
    <row r="18" spans="2:23" s="77" customFormat="1" x14ac:dyDescent="0.2">
      <c r="C18" s="77" t="s">
        <v>19</v>
      </c>
      <c r="E18" s="57">
        <f>'[6]SAP Download'!B160</f>
        <v>1384721.09</v>
      </c>
      <c r="F18" s="103"/>
      <c r="G18" s="57">
        <f>'[6]SAP Download'!C160</f>
        <v>1738000</v>
      </c>
      <c r="H18" s="104"/>
      <c r="I18" s="57">
        <f>E18-G18</f>
        <v>-353278.90999999992</v>
      </c>
      <c r="J18" s="103"/>
      <c r="K18" s="101">
        <f>IF(G18=0,"n/a",IF(AND(I18/G18&lt;1,I18/G18&gt;-1),I18/G18,"n/a"))</f>
        <v>-0.20326749712313</v>
      </c>
      <c r="L18" s="105"/>
      <c r="M18" s="57">
        <f>'[6]SAP Download'!F160</f>
        <v>1229405.92</v>
      </c>
      <c r="N18" s="105"/>
      <c r="O18" s="57">
        <f>E18-M18</f>
        <v>155315.17000000016</v>
      </c>
      <c r="Q18" s="28">
        <f>IF(M18=0,"n/a",IF(AND(O18/M18&lt;1,O18/M18&gt;-1),O18/M18,"n/a"))</f>
        <v>0.12633351399511739</v>
      </c>
      <c r="S18" s="29">
        <f>IF(E56=0,"n/a",E18/E56)</f>
        <v>0.5966423983219985</v>
      </c>
      <c r="T18" s="89"/>
      <c r="U18" s="29" t="str">
        <f>IF(G56=0,"n/a",G18/G56)</f>
        <v>n/a</v>
      </c>
      <c r="V18" s="89"/>
      <c r="W18" s="29">
        <f>IF(M56=0,"n/a",M18/M56)</f>
        <v>0.70997155854003191</v>
      </c>
    </row>
    <row r="19" spans="2:23" s="77" customFormat="1" ht="6.95" customHeight="1" x14ac:dyDescent="0.2">
      <c r="E19" s="47"/>
      <c r="F19" s="106"/>
      <c r="G19" s="47"/>
      <c r="H19" s="106"/>
      <c r="I19" s="47"/>
      <c r="J19" s="106"/>
      <c r="K19" s="102"/>
      <c r="L19" s="106"/>
      <c r="M19" s="47"/>
      <c r="N19" s="106"/>
      <c r="O19" s="47"/>
      <c r="Q19" s="30"/>
      <c r="S19" s="89"/>
      <c r="T19" s="89"/>
      <c r="U19" s="89"/>
      <c r="V19" s="89"/>
      <c r="W19" s="89"/>
    </row>
    <row r="20" spans="2:23" s="77" customFormat="1" x14ac:dyDescent="0.2">
      <c r="C20" s="77" t="s">
        <v>20</v>
      </c>
      <c r="E20" s="57">
        <f>SUM(E17:E18)</f>
        <v>27969321.18</v>
      </c>
      <c r="F20" s="103"/>
      <c r="G20" s="57">
        <f>SUM(G17:G18)</f>
        <v>30420000</v>
      </c>
      <c r="H20" s="104"/>
      <c r="I20" s="57">
        <f>E20-G20</f>
        <v>-2450678.8200000003</v>
      </c>
      <c r="J20" s="103"/>
      <c r="K20" s="101">
        <f>IF(G20=0,"n/a",IF(AND(I20/G20&lt;1,I20/G20&gt;-1),I20/G20,"n/a"))</f>
        <v>-8.0561433925049317E-2</v>
      </c>
      <c r="L20" s="105"/>
      <c r="M20" s="57">
        <f>SUM(M17:M18)</f>
        <v>28639301.689999998</v>
      </c>
      <c r="N20" s="105"/>
      <c r="O20" s="57">
        <f>E20-M20</f>
        <v>-669980.50999999791</v>
      </c>
      <c r="Q20" s="28">
        <f>IF(M20=0,"n/a",IF(AND(O20/M20&lt;1,O20/M20&gt;-1),O20/M20,"n/a"))</f>
        <v>-2.3393744625901106E-2</v>
      </c>
      <c r="S20" s="29">
        <f>IF(E58=0,"n/a",E20/E58)</f>
        <v>0.59417347422873046</v>
      </c>
      <c r="T20" s="89"/>
      <c r="U20" s="29">
        <f>IF(G58=0,"n/a",G20/G58)</f>
        <v>3.5575577050595206E-2</v>
      </c>
      <c r="V20" s="89"/>
      <c r="W20" s="29">
        <f>IF(M58=0,"n/a",M20/M58)</f>
        <v>0.68620631746427352</v>
      </c>
    </row>
    <row r="21" spans="2:23" s="77" customFormat="1" ht="6.95" customHeight="1" x14ac:dyDescent="0.2">
      <c r="E21" s="47"/>
      <c r="F21" s="106"/>
      <c r="G21" s="47"/>
      <c r="H21" s="106"/>
      <c r="I21" s="47"/>
      <c r="J21" s="106"/>
      <c r="K21" s="102"/>
      <c r="L21" s="106"/>
      <c r="M21" s="47"/>
      <c r="N21" s="106"/>
      <c r="O21" s="47"/>
      <c r="Q21" s="30"/>
      <c r="S21" s="89"/>
      <c r="T21" s="89"/>
      <c r="U21" s="89"/>
      <c r="V21" s="89"/>
      <c r="W21" s="89"/>
    </row>
    <row r="22" spans="2:23" s="77" customFormat="1" x14ac:dyDescent="0.2">
      <c r="C22" s="77" t="s">
        <v>21</v>
      </c>
      <c r="E22" s="47">
        <f>E14+E20</f>
        <v>879532234.05000007</v>
      </c>
      <c r="F22" s="106"/>
      <c r="G22" s="47">
        <f>G14+G20</f>
        <v>1016141000</v>
      </c>
      <c r="H22" s="106"/>
      <c r="I22" s="47">
        <f>E22-G22</f>
        <v>-136608765.94999993</v>
      </c>
      <c r="J22" s="106"/>
      <c r="K22" s="100">
        <f>IF(G22=0,"n/a",IF(AND(I22/G22&lt;1,I22/G22&gt;-1),I22/G22,"n/a"))</f>
        <v>-0.13443878944949561</v>
      </c>
      <c r="L22" s="106"/>
      <c r="M22" s="47">
        <f>M14+M20</f>
        <v>886126593.80999994</v>
      </c>
      <c r="N22" s="106"/>
      <c r="O22" s="47">
        <f>E22-M22</f>
        <v>-6594359.7599998713</v>
      </c>
      <c r="Q22" s="22">
        <f>IF(M22=0,"n/a",IF(AND(O22/M22&lt;1,O22/M22&gt;-1),O22/M22,"n/a"))</f>
        <v>-7.441780673398693E-3</v>
      </c>
      <c r="S22" s="26">
        <f>IF(E60=0,"n/a",E22/E60)</f>
        <v>1.050645587779113</v>
      </c>
      <c r="T22" s="89"/>
      <c r="U22" s="26">
        <f>IF(G60=0,"n/a",G22/G60)</f>
        <v>1.1883564247129803</v>
      </c>
      <c r="V22" s="89"/>
      <c r="W22" s="26">
        <f>IF(M60=0,"n/a",M22/M60)</f>
        <v>1.1590115628802131</v>
      </c>
    </row>
    <row r="23" spans="2:23" s="77" customFormat="1" ht="6.95" customHeight="1" x14ac:dyDescent="0.2">
      <c r="E23" s="47"/>
      <c r="F23" s="106"/>
      <c r="G23" s="47"/>
      <c r="H23" s="106"/>
      <c r="I23" s="47"/>
      <c r="J23" s="106"/>
      <c r="K23" s="102"/>
      <c r="L23" s="106"/>
      <c r="M23" s="47"/>
      <c r="N23" s="106"/>
      <c r="O23" s="47"/>
      <c r="Q23" s="30"/>
      <c r="S23" s="89"/>
      <c r="T23" s="89"/>
      <c r="U23" s="89"/>
      <c r="V23" s="89"/>
      <c r="W23" s="89"/>
    </row>
    <row r="24" spans="2:23" s="77" customFormat="1" x14ac:dyDescent="0.2">
      <c r="B24" s="87" t="s">
        <v>22</v>
      </c>
      <c r="E24" s="47"/>
      <c r="F24" s="106"/>
      <c r="G24" s="47"/>
      <c r="H24" s="106"/>
      <c r="I24" s="47"/>
      <c r="J24" s="106"/>
      <c r="K24" s="102"/>
      <c r="L24" s="106"/>
      <c r="M24" s="47"/>
      <c r="N24" s="106"/>
      <c r="O24" s="47"/>
      <c r="Q24" s="30"/>
      <c r="S24" s="89"/>
      <c r="T24" s="89"/>
      <c r="U24" s="89"/>
      <c r="V24" s="89"/>
      <c r="W24" s="89"/>
    </row>
    <row r="25" spans="2:23" s="77" customFormat="1" x14ac:dyDescent="0.2">
      <c r="C25" s="77" t="s">
        <v>23</v>
      </c>
      <c r="E25" s="47">
        <f>'[6]SAP Download'!B164</f>
        <v>6185934.7400000002</v>
      </c>
      <c r="F25" s="106"/>
      <c r="G25" s="47">
        <f>'[6]SAP Download'!C164</f>
        <v>5155000</v>
      </c>
      <c r="H25" s="106"/>
      <c r="I25" s="47">
        <f>E25-G25</f>
        <v>1030934.7400000002</v>
      </c>
      <c r="J25" s="106"/>
      <c r="K25" s="100">
        <f>IF(G25=0,"n/a",IF(AND(I25/G25&lt;1,I25/G25&gt;-1),I25/G25,"n/a"))</f>
        <v>0.19998734044616881</v>
      </c>
      <c r="L25" s="106"/>
      <c r="M25" s="47">
        <f>'[6]SAP Download'!F164</f>
        <v>5674981.3399999999</v>
      </c>
      <c r="N25" s="106"/>
      <c r="O25" s="47">
        <f>E25-M25</f>
        <v>510953.40000000037</v>
      </c>
      <c r="Q25" s="22">
        <f>IF(M25=0,"n/a",IF(AND(O25/M25&lt;1,O25/M25&gt;-1),O25/M25,"n/a"))</f>
        <v>9.0036137458030893E-2</v>
      </c>
      <c r="S25" s="26">
        <f>IF(E63=0,"n/a",E25/E63)</f>
        <v>0.12008585510951</v>
      </c>
      <c r="T25" s="89"/>
      <c r="U25" s="26">
        <f>IF(G63=0,"n/a",G25/G63)</f>
        <v>5.703701818656582E-3</v>
      </c>
      <c r="V25" s="89"/>
      <c r="W25" s="26">
        <f>IF(M63=0,"n/a",M25/M63)</f>
        <v>0.11566562760885445</v>
      </c>
    </row>
    <row r="26" spans="2:23" s="77" customFormat="1" x14ac:dyDescent="0.2">
      <c r="C26" s="77" t="s">
        <v>24</v>
      </c>
      <c r="E26" s="57">
        <f>'[6]SAP Download'!B165</f>
        <v>12961371.189999999</v>
      </c>
      <c r="F26" s="103"/>
      <c r="G26" s="57">
        <f>'[6]SAP Download'!C165</f>
        <v>11110000</v>
      </c>
      <c r="H26" s="104"/>
      <c r="I26" s="57">
        <f>E26-G26</f>
        <v>1851371.1899999995</v>
      </c>
      <c r="J26" s="103"/>
      <c r="K26" s="101">
        <f>IF(G26=0,"n/a",IF(AND(I26/G26&lt;1,I26/G26&gt;-1),I26/G26,"n/a"))</f>
        <v>0.16664007110711065</v>
      </c>
      <c r="L26" s="105"/>
      <c r="M26" s="57">
        <f>'[6]SAP Download'!F165</f>
        <v>11739403.84</v>
      </c>
      <c r="N26" s="105"/>
      <c r="O26" s="57">
        <f>E26-M26</f>
        <v>1221967.3499999996</v>
      </c>
      <c r="Q26" s="28">
        <f>IF(M26=0,"n/a",IF(AND(O26/M26&lt;1,O26/M26&gt;-1),O26/M26,"n/a"))</f>
        <v>0.10409109071078687</v>
      </c>
      <c r="S26" s="29">
        <f>IF(E64=0,"n/a",E26/E64)</f>
        <v>7.4811496502514063E-2</v>
      </c>
      <c r="T26" s="89"/>
      <c r="U26" s="29" t="str">
        <f>IF(G64=0,"n/a",G26/G64)</f>
        <v>n/a</v>
      </c>
      <c r="V26" s="89"/>
      <c r="W26" s="29">
        <f>IF(M64=0,"n/a",M26/M64)</f>
        <v>7.2669709272045593E-2</v>
      </c>
    </row>
    <row r="27" spans="2:23" s="77" customFormat="1" ht="6.95" customHeight="1" x14ac:dyDescent="0.2">
      <c r="E27" s="47"/>
      <c r="F27" s="106"/>
      <c r="G27" s="47"/>
      <c r="H27" s="106"/>
      <c r="I27" s="47"/>
      <c r="J27" s="106"/>
      <c r="K27" s="102"/>
      <c r="L27" s="106"/>
      <c r="M27" s="47"/>
      <c r="N27" s="106"/>
      <c r="O27" s="47"/>
      <c r="Q27" s="30"/>
      <c r="S27" s="89"/>
      <c r="T27" s="89"/>
      <c r="U27" s="89"/>
      <c r="V27" s="89"/>
      <c r="W27" s="89"/>
    </row>
    <row r="28" spans="2:23" s="77" customFormat="1" x14ac:dyDescent="0.2">
      <c r="C28" s="77" t="s">
        <v>25</v>
      </c>
      <c r="E28" s="57">
        <f>SUM(E25:E26)</f>
        <v>19147305.93</v>
      </c>
      <c r="F28" s="103"/>
      <c r="G28" s="57">
        <f>SUM(G25:G26)</f>
        <v>16265000</v>
      </c>
      <c r="H28" s="104"/>
      <c r="I28" s="57">
        <f>E28-G28</f>
        <v>2882305.9299999997</v>
      </c>
      <c r="J28" s="103"/>
      <c r="K28" s="101">
        <f>IF(G28=0,"n/a",IF(AND(I28/G28&lt;1,I28/G28&gt;-1),I28/G28,"n/a"))</f>
        <v>0.17720909498924067</v>
      </c>
      <c r="L28" s="105"/>
      <c r="M28" s="57">
        <f>SUM(M25:M26)</f>
        <v>17414385.18</v>
      </c>
      <c r="N28" s="105"/>
      <c r="O28" s="57">
        <f>E28-M28</f>
        <v>1732920.75</v>
      </c>
      <c r="Q28" s="28">
        <f>IF(M28=0,"n/a",IF(AND(O28/M28&lt;1,O28/M28&gt;-1),O28/M28,"n/a"))</f>
        <v>9.9510877477903589E-2</v>
      </c>
      <c r="S28" s="29">
        <f>IF(E66=0,"n/a",E28/E66)</f>
        <v>8.5187605362753258E-2</v>
      </c>
      <c r="T28" s="89"/>
      <c r="U28" s="29">
        <f>IF(G66=0,"n/a",G28/G66)</f>
        <v>1.7996258017545938E-2</v>
      </c>
      <c r="V28" s="89"/>
      <c r="W28" s="29">
        <f>IF(M66=0,"n/a",M28/M66)</f>
        <v>8.2686111891720149E-2</v>
      </c>
    </row>
    <row r="29" spans="2:23" s="77" customFormat="1" ht="6.95" customHeight="1" x14ac:dyDescent="0.2">
      <c r="E29" s="47"/>
      <c r="F29" s="106"/>
      <c r="G29" s="47"/>
      <c r="H29" s="106"/>
      <c r="I29" s="47"/>
      <c r="J29" s="106"/>
      <c r="K29" s="102"/>
      <c r="L29" s="106"/>
      <c r="M29" s="47"/>
      <c r="N29" s="106"/>
      <c r="O29" s="47"/>
      <c r="Q29" s="30"/>
      <c r="S29" s="89"/>
      <c r="T29" s="89"/>
      <c r="U29" s="89"/>
      <c r="V29" s="89"/>
      <c r="W29" s="89"/>
    </row>
    <row r="30" spans="2:23" s="77" customFormat="1" x14ac:dyDescent="0.2">
      <c r="C30" s="77" t="s">
        <v>26</v>
      </c>
      <c r="E30" s="47">
        <f>E22+E28</f>
        <v>898679539.98000002</v>
      </c>
      <c r="F30" s="106"/>
      <c r="G30" s="47">
        <f>G22+G28</f>
        <v>1032406000</v>
      </c>
      <c r="H30" s="106"/>
      <c r="I30" s="47">
        <f>E30-G30</f>
        <v>-133726460.01999998</v>
      </c>
      <c r="J30" s="106"/>
      <c r="K30" s="100">
        <f>IF(G30=0,"n/a",IF(AND(I30/G30&lt;1,I30/G30&gt;-1),I30/G30,"n/a"))</f>
        <v>-0.12952894502744072</v>
      </c>
      <c r="L30" s="106"/>
      <c r="M30" s="47">
        <f>M22+M28</f>
        <v>903540978.98999989</v>
      </c>
      <c r="N30" s="106"/>
      <c r="O30" s="47">
        <f>E30-M30</f>
        <v>-4861439.0099998713</v>
      </c>
      <c r="Q30" s="22">
        <f>IF(M30=0,"n/a",IF(AND(O30/M30&lt;1,O30/M30&gt;-1),O30/M30,"n/a"))</f>
        <v>-5.3804300225918983E-3</v>
      </c>
      <c r="S30" s="23">
        <f>IF(E68=0,"n/a",E30/E68)</f>
        <v>0.84629284977269459</v>
      </c>
      <c r="T30" s="89"/>
      <c r="U30" s="23">
        <f>IF(G68=0,"n/a",G30/G68)</f>
        <v>0.58696784317292827</v>
      </c>
      <c r="V30" s="89"/>
      <c r="W30" s="23">
        <f>IF(M68=0,"n/a",M30/M68)</f>
        <v>0.92655469065635021</v>
      </c>
    </row>
    <row r="31" spans="2:23" s="77" customFormat="1" ht="6.95" customHeight="1" x14ac:dyDescent="0.2">
      <c r="E31" s="47"/>
      <c r="F31" s="106"/>
      <c r="G31" s="47"/>
      <c r="H31" s="106"/>
      <c r="I31" s="47"/>
      <c r="J31" s="106"/>
      <c r="K31" s="102"/>
      <c r="L31" s="106"/>
      <c r="M31" s="47"/>
      <c r="N31" s="106"/>
      <c r="O31" s="47"/>
      <c r="Q31" s="30"/>
      <c r="S31" s="107"/>
      <c r="T31" s="107"/>
      <c r="U31" s="107"/>
      <c r="V31" s="107"/>
      <c r="W31" s="107"/>
    </row>
    <row r="32" spans="2:23" s="77" customFormat="1" x14ac:dyDescent="0.2">
      <c r="B32" s="77" t="s">
        <v>27</v>
      </c>
      <c r="E32" s="47">
        <f>'[6]SAP Download'!B168</f>
        <v>8849151.1799999997</v>
      </c>
      <c r="F32" s="106"/>
      <c r="G32" s="47">
        <f>'[6]SAP Download'!C168</f>
        <v>-7166000</v>
      </c>
      <c r="H32" s="106"/>
      <c r="I32" s="47">
        <f>E32-G32</f>
        <v>16015151.18</v>
      </c>
      <c r="J32" s="106"/>
      <c r="K32" s="100" t="str">
        <f>IF(G32=0,"n/a",IF(AND(I32/G32&lt;1,I32/G32&gt;-1),I32/G32,"n/a"))</f>
        <v>n/a</v>
      </c>
      <c r="L32" s="106"/>
      <c r="M32" s="47">
        <f>'[6]SAP Download'!F168</f>
        <v>57318069.109999999</v>
      </c>
      <c r="N32" s="106"/>
      <c r="O32" s="47">
        <f>E32-M32</f>
        <v>-48468917.93</v>
      </c>
      <c r="Q32" s="22">
        <f>IF(M32=0,"n/a",IF(AND(O32/M32&lt;1,O32/M32&gt;-1),O32/M32,"n/a"))</f>
        <v>-0.84561323649934095</v>
      </c>
      <c r="S32" s="107"/>
      <c r="T32" s="107"/>
      <c r="U32" s="107"/>
      <c r="V32" s="107"/>
      <c r="W32" s="107"/>
    </row>
    <row r="33" spans="1:23" s="77" customFormat="1" x14ac:dyDescent="0.2">
      <c r="B33" s="77" t="s">
        <v>28</v>
      </c>
      <c r="E33" s="57">
        <f>'[6]SAP Download'!B169</f>
        <v>14566250.390000001</v>
      </c>
      <c r="F33" s="103"/>
      <c r="G33" s="57">
        <f>'[6]SAP Download'!C169</f>
        <v>14278000</v>
      </c>
      <c r="H33" s="104"/>
      <c r="I33" s="57">
        <f>E33-G33</f>
        <v>288250.3900000006</v>
      </c>
      <c r="J33" s="103"/>
      <c r="K33" s="101">
        <f>IF(G33=0,"n/a",IF(AND(I33/G33&lt;1,I33/G33&gt;-1),I33/G33,"n/a"))</f>
        <v>2.0188429051687953E-2</v>
      </c>
      <c r="L33" s="105"/>
      <c r="M33" s="57">
        <f>'[6]SAP Download'!F169</f>
        <v>13418673.470000001</v>
      </c>
      <c r="N33" s="105"/>
      <c r="O33" s="57">
        <f>E33-M33</f>
        <v>1147576.92</v>
      </c>
      <c r="Q33" s="28">
        <f>IF(M33=0,"n/a",IF(AND(O33/M33&lt;1,O33/M33&gt;-1),O33/M33,"n/a"))</f>
        <v>8.5520891656364298E-2</v>
      </c>
      <c r="S33" s="78"/>
      <c r="T33" s="78"/>
      <c r="U33" s="78"/>
      <c r="V33" s="78"/>
      <c r="W33" s="78"/>
    </row>
    <row r="34" spans="1:23" s="77" customFormat="1" ht="6.95" customHeight="1" x14ac:dyDescent="0.2">
      <c r="E34" s="47"/>
      <c r="F34" s="91"/>
      <c r="G34" s="47"/>
      <c r="H34" s="91"/>
      <c r="I34" s="47"/>
      <c r="J34" s="91"/>
      <c r="K34" s="40"/>
      <c r="L34" s="91"/>
      <c r="M34" s="47"/>
      <c r="N34" s="91"/>
      <c r="O34" s="47"/>
      <c r="Q34" s="40"/>
      <c r="S34" s="107"/>
      <c r="T34" s="107"/>
      <c r="U34" s="107"/>
      <c r="V34" s="107"/>
      <c r="W34" s="107"/>
    </row>
    <row r="35" spans="1:23" s="77" customFormat="1" ht="12.75" thickBot="1" x14ac:dyDescent="0.25">
      <c r="C35" s="77" t="s">
        <v>29</v>
      </c>
      <c r="E35" s="62">
        <f>SUM(E30:E33)</f>
        <v>922094941.54999995</v>
      </c>
      <c r="F35" s="108"/>
      <c r="G35" s="62">
        <f>SUM(G30:G33)</f>
        <v>1039518000</v>
      </c>
      <c r="H35" s="108"/>
      <c r="I35" s="62">
        <f>E35-G35</f>
        <v>-117423058.45000005</v>
      </c>
      <c r="J35" s="108"/>
      <c r="K35" s="109">
        <f>IF(G35=0,"n/a",IF(AND(I35/G35&lt;1,I35/G35&gt;-1),I35/G35,"n/a"))</f>
        <v>-0.11295913918758506</v>
      </c>
      <c r="L35" s="108"/>
      <c r="M35" s="62">
        <f>SUM(M30:M33)</f>
        <v>974277721.56999993</v>
      </c>
      <c r="N35" s="108"/>
      <c r="O35" s="62">
        <f>E35-M35</f>
        <v>-52182780.019999981</v>
      </c>
      <c r="Q35" s="43">
        <f>IF(M35=0,"n/a",IF(AND(O35/M35&lt;1,O35/M35&gt;-1),O35/M35,"n/a"))</f>
        <v>-5.3560477536025393E-2</v>
      </c>
      <c r="S35" s="78"/>
      <c r="T35" s="78"/>
      <c r="U35" s="78"/>
      <c r="V35" s="78"/>
      <c r="W35" s="78"/>
    </row>
    <row r="36" spans="1:23" s="77" customFormat="1" ht="12.75" thickTop="1" x14ac:dyDescent="0.2">
      <c r="E36" s="60"/>
      <c r="F36" s="110"/>
      <c r="G36" s="60"/>
      <c r="H36" s="111"/>
      <c r="I36" s="60"/>
      <c r="J36" s="111"/>
      <c r="K36" s="112"/>
      <c r="L36" s="111"/>
      <c r="M36" s="60"/>
      <c r="N36" s="111"/>
      <c r="O36" s="60"/>
      <c r="Q36" s="78"/>
      <c r="S36" s="78"/>
      <c r="T36" s="78"/>
      <c r="U36" s="78"/>
      <c r="V36" s="78"/>
      <c r="W36" s="78"/>
    </row>
    <row r="37" spans="1:23" s="77" customFormat="1" x14ac:dyDescent="0.2">
      <c r="C37" s="77" t="s">
        <v>30</v>
      </c>
      <c r="E37" s="45">
        <f>'[6]SAP Download'!B172</f>
        <v>41391989.810000002</v>
      </c>
      <c r="F37" s="60"/>
      <c r="G37" s="60">
        <f>'[6]SAP Download'!C172</f>
        <v>42439528.055</v>
      </c>
      <c r="H37" s="111"/>
      <c r="I37" s="60"/>
      <c r="J37" s="111"/>
      <c r="K37" s="112"/>
      <c r="L37" s="111"/>
      <c r="M37" s="60">
        <f>'[6]SAP Download'!F172</f>
        <v>16101036.970000001</v>
      </c>
      <c r="N37" s="111"/>
      <c r="O37" s="60"/>
      <c r="Q37" s="78"/>
      <c r="S37" s="78"/>
      <c r="T37" s="78"/>
      <c r="U37" s="78"/>
      <c r="V37" s="78"/>
      <c r="W37" s="78"/>
    </row>
    <row r="38" spans="1:23" s="77" customFormat="1" x14ac:dyDescent="0.2">
      <c r="C38" s="77" t="s">
        <v>31</v>
      </c>
      <c r="E38" s="47">
        <f>'[6]SAP Download'!B173</f>
        <v>12145017.359999999</v>
      </c>
      <c r="F38" s="99"/>
      <c r="G38" s="47">
        <f>'[6]SAP Download'!C173</f>
        <v>6926513.767</v>
      </c>
      <c r="H38" s="99"/>
      <c r="I38" s="47"/>
      <c r="J38" s="99"/>
      <c r="K38" s="113"/>
      <c r="L38" s="99"/>
      <c r="M38" s="47">
        <f>'[6]SAP Download'!F173</f>
        <v>9604819.7300000004</v>
      </c>
      <c r="O38" s="64"/>
      <c r="Q38" s="78"/>
      <c r="S38" s="78"/>
      <c r="T38" s="78"/>
      <c r="U38" s="78"/>
      <c r="V38" s="78"/>
      <c r="W38" s="78"/>
    </row>
    <row r="39" spans="1:23" s="77" customFormat="1" x14ac:dyDescent="0.2">
      <c r="C39" s="77" t="s">
        <v>32</v>
      </c>
      <c r="E39" s="47">
        <f>'[6]SAP Download'!B174</f>
        <v>5718136.4500000002</v>
      </c>
      <c r="F39" s="99"/>
      <c r="G39" s="47">
        <f>'[6]SAP Download'!C174</f>
        <v>5000278</v>
      </c>
      <c r="H39" s="99"/>
      <c r="I39" s="47"/>
      <c r="J39" s="99"/>
      <c r="K39" s="113"/>
      <c r="L39" s="99"/>
      <c r="M39" s="47">
        <f>'[6]SAP Download'!F174</f>
        <v>4596560.32</v>
      </c>
      <c r="O39" s="64"/>
      <c r="Q39" s="78"/>
      <c r="S39" s="78"/>
      <c r="T39" s="78"/>
      <c r="U39" s="78"/>
      <c r="V39" s="78"/>
      <c r="W39" s="78"/>
    </row>
    <row r="40" spans="1:23" s="77" customFormat="1" x14ac:dyDescent="0.2">
      <c r="C40" s="77" t="s">
        <v>33</v>
      </c>
      <c r="E40" s="47">
        <f>'[6]SAP Download'!B175</f>
        <v>-2720490.21</v>
      </c>
      <c r="F40" s="99"/>
      <c r="G40" s="47">
        <f>'[6]SAP Download'!C175</f>
        <v>-2793101.4440000001</v>
      </c>
      <c r="H40" s="99"/>
      <c r="I40" s="47"/>
      <c r="J40" s="99"/>
      <c r="K40" s="113"/>
      <c r="L40" s="99"/>
      <c r="M40" s="47">
        <f>'[6]SAP Download'!F175</f>
        <v>-2489547.56</v>
      </c>
      <c r="O40" s="64"/>
      <c r="Q40" s="78"/>
      <c r="S40" s="78"/>
      <c r="T40" s="78"/>
      <c r="U40" s="78"/>
      <c r="V40" s="78"/>
      <c r="W40" s="78"/>
    </row>
    <row r="41" spans="1:23" s="77" customFormat="1" x14ac:dyDescent="0.2">
      <c r="C41" s="77" t="s">
        <v>34</v>
      </c>
      <c r="E41" s="47">
        <f>'[6]SAP Download'!B176</f>
        <v>20706486.749000002</v>
      </c>
      <c r="F41" s="99"/>
      <c r="G41" s="47"/>
      <c r="H41" s="99"/>
      <c r="I41" s="47"/>
      <c r="J41" s="99"/>
      <c r="K41" s="113"/>
      <c r="L41" s="99"/>
      <c r="M41" s="47">
        <f>'[6]SAP Download'!F176</f>
        <v>17842279.671</v>
      </c>
      <c r="O41" s="64"/>
      <c r="Q41" s="78"/>
      <c r="S41" s="78"/>
      <c r="T41" s="78"/>
      <c r="U41" s="78"/>
      <c r="V41" s="78"/>
      <c r="W41" s="78"/>
    </row>
    <row r="42" spans="1:23" s="77" customFormat="1" x14ac:dyDescent="0.2">
      <c r="C42" s="77" t="s">
        <v>35</v>
      </c>
      <c r="E42" s="47">
        <f>'[6]SAP Download'!B177</f>
        <v>-1040380.66</v>
      </c>
      <c r="F42" s="99"/>
      <c r="G42" s="47"/>
      <c r="H42" s="99"/>
      <c r="I42" s="47"/>
      <c r="J42" s="99"/>
      <c r="K42" s="113"/>
      <c r="L42" s="99"/>
      <c r="M42" s="47">
        <f>'[6]SAP Download'!F177</f>
        <v>0</v>
      </c>
      <c r="O42" s="64"/>
      <c r="Q42" s="78"/>
      <c r="S42" s="78"/>
      <c r="T42" s="78"/>
      <c r="U42" s="78"/>
      <c r="V42" s="78"/>
      <c r="W42" s="78"/>
    </row>
    <row r="43" spans="1:23" s="77" customFormat="1" x14ac:dyDescent="0.2">
      <c r="C43" s="77" t="s">
        <v>36</v>
      </c>
      <c r="E43" s="47">
        <f>'[6]SAP Download'!B178</f>
        <v>24073761.559999999</v>
      </c>
      <c r="F43" s="99"/>
      <c r="G43" s="47"/>
      <c r="H43" s="99"/>
      <c r="I43" s="47"/>
      <c r="J43" s="99"/>
      <c r="K43" s="113"/>
      <c r="L43" s="99"/>
      <c r="M43" s="47">
        <f>'[6]SAP Download'!F178</f>
        <v>0</v>
      </c>
      <c r="O43" s="64"/>
      <c r="Q43" s="78"/>
      <c r="S43" s="78"/>
      <c r="T43" s="78"/>
      <c r="U43" s="78"/>
      <c r="V43" s="78"/>
      <c r="W43" s="78"/>
    </row>
    <row r="44" spans="1:23" s="77" customFormat="1" x14ac:dyDescent="0.2">
      <c r="C44" s="77" t="s">
        <v>37</v>
      </c>
      <c r="E44" s="47">
        <f>'[6]SAP Download'!B179</f>
        <v>5010953.71</v>
      </c>
      <c r="F44" s="99"/>
      <c r="G44" s="47"/>
      <c r="H44" s="99"/>
      <c r="I44" s="47"/>
      <c r="J44" s="99"/>
      <c r="K44" s="113"/>
      <c r="L44" s="99"/>
      <c r="M44" s="47">
        <f>'[6]SAP Download'!F179</f>
        <v>1372837</v>
      </c>
      <c r="O44" s="64"/>
      <c r="Q44" s="78"/>
      <c r="S44" s="78"/>
      <c r="T44" s="78"/>
      <c r="U44" s="78"/>
      <c r="V44" s="78"/>
      <c r="W44" s="78"/>
    </row>
    <row r="45" spans="1:23" s="77" customFormat="1" x14ac:dyDescent="0.2">
      <c r="E45" s="114"/>
      <c r="K45" s="78"/>
      <c r="Q45" s="78"/>
      <c r="S45" s="78"/>
      <c r="T45" s="78"/>
      <c r="U45" s="78"/>
      <c r="V45" s="78"/>
      <c r="W45" s="78"/>
    </row>
    <row r="46" spans="1:23" s="77" customFormat="1" ht="12.75" x14ac:dyDescent="0.2">
      <c r="A46" s="74" t="s">
        <v>38</v>
      </c>
      <c r="E46" s="114"/>
      <c r="K46" s="78"/>
      <c r="Q46" s="78"/>
      <c r="S46" s="78"/>
      <c r="T46" s="78"/>
      <c r="U46" s="78"/>
      <c r="V46" s="78"/>
      <c r="W46" s="78"/>
    </row>
    <row r="47" spans="1:23" s="77" customFormat="1" x14ac:dyDescent="0.2">
      <c r="B47" s="87" t="s">
        <v>39</v>
      </c>
      <c r="E47" s="114"/>
      <c r="K47" s="78"/>
      <c r="Q47" s="78"/>
      <c r="S47" s="78"/>
      <c r="T47" s="78"/>
      <c r="U47" s="78"/>
      <c r="V47" s="78"/>
      <c r="W47" s="78"/>
    </row>
    <row r="48" spans="1:23" s="77" customFormat="1" x14ac:dyDescent="0.2">
      <c r="C48" s="77" t="s">
        <v>13</v>
      </c>
      <c r="E48" s="68">
        <f>'[6]SAP Download'!B183</f>
        <v>525475590</v>
      </c>
      <c r="G48" s="50">
        <f>'[6]SAP Download'!C180</f>
        <v>0</v>
      </c>
      <c r="H48" s="67"/>
      <c r="I48" s="50">
        <f>E48-G48</f>
        <v>525475590</v>
      </c>
      <c r="K48" s="22" t="str">
        <f>IF(G48=0,"n/a",IF(AND(I48/G48&lt;1,I48/G48&gt;-1),I48/G48,"n/a"))</f>
        <v>n/a</v>
      </c>
      <c r="M48" s="68">
        <f>'[6]SAP Download'!F183</f>
        <v>476678084</v>
      </c>
      <c r="N48" s="67"/>
      <c r="O48" s="50">
        <f>E48-M48</f>
        <v>48797506</v>
      </c>
      <c r="Q48" s="22">
        <f>IF(M48=0,"n/a",IF(AND(O48/M48&lt;1,O48/M48&gt;-1),O48/M48,"n/a"))</f>
        <v>0.10236993819921454</v>
      </c>
      <c r="S48" s="78"/>
      <c r="T48" s="78"/>
      <c r="U48" s="78"/>
      <c r="V48" s="78"/>
      <c r="W48" s="78"/>
    </row>
    <row r="49" spans="2:23" s="77" customFormat="1" x14ac:dyDescent="0.2">
      <c r="C49" s="77" t="s">
        <v>14</v>
      </c>
      <c r="E49" s="68">
        <f>'[6]SAP Download'!B184</f>
        <v>240132928</v>
      </c>
      <c r="G49" s="50">
        <f>'[6]SAP Download'!C181</f>
        <v>0</v>
      </c>
      <c r="H49" s="67"/>
      <c r="I49" s="50">
        <f>E49-G49</f>
        <v>240132928</v>
      </c>
      <c r="K49" s="22" t="str">
        <f>IF(G49=0,"n/a",IF(AND(I49/G49&lt;1,I49/G49&gt;-1),I49/G49,"n/a"))</f>
        <v>n/a</v>
      </c>
      <c r="M49" s="68">
        <f>'[6]SAP Download'!F184</f>
        <v>221857601</v>
      </c>
      <c r="N49" s="67"/>
      <c r="O49" s="50">
        <f>E49-M49</f>
        <v>18275327</v>
      </c>
      <c r="Q49" s="22">
        <f>IF(M49=0,"n/a",IF(AND(O49/M49&lt;1,O49/M49&gt;-1),O49/M49,"n/a"))</f>
        <v>8.2374130602809501E-2</v>
      </c>
      <c r="S49" s="78"/>
      <c r="T49" s="78"/>
      <c r="U49" s="78"/>
      <c r="V49" s="78"/>
      <c r="W49" s="78"/>
    </row>
    <row r="50" spans="2:23" s="77" customFormat="1" x14ac:dyDescent="0.2">
      <c r="C50" s="77" t="s">
        <v>15</v>
      </c>
      <c r="E50" s="52">
        <f>'[6]SAP Download'!B185</f>
        <v>24453868</v>
      </c>
      <c r="G50" s="52">
        <f>'[6]SAP Download'!C182</f>
        <v>0</v>
      </c>
      <c r="H50" s="67"/>
      <c r="I50" s="52">
        <f>E50-G50</f>
        <v>24453868</v>
      </c>
      <c r="K50" s="28" t="str">
        <f>IF(G50=0,"n/a",IF(AND(I50/G50&lt;1,I50/G50&gt;-1),I50/G50,"n/a"))</f>
        <v>n/a</v>
      </c>
      <c r="M50" s="52">
        <f>'[6]SAP Download'!F185</f>
        <v>24282327</v>
      </c>
      <c r="N50" s="67"/>
      <c r="O50" s="52">
        <f>E50-M50</f>
        <v>171541</v>
      </c>
      <c r="Q50" s="28">
        <f>IF(M50=0,"n/a",IF(AND(O50/M50&lt;1,O50/M50&gt;-1),O50/M50,"n/a"))</f>
        <v>7.0644382640922343E-3</v>
      </c>
      <c r="S50" s="78"/>
      <c r="T50" s="78"/>
      <c r="U50" s="78"/>
      <c r="V50" s="78"/>
      <c r="W50" s="78"/>
    </row>
    <row r="51" spans="2:23" s="77" customFormat="1" ht="6.95" customHeight="1" x14ac:dyDescent="0.2">
      <c r="E51" s="50"/>
      <c r="G51" s="50"/>
      <c r="I51" s="50"/>
      <c r="K51" s="30"/>
      <c r="M51" s="50"/>
      <c r="O51" s="50"/>
      <c r="Q51" s="30"/>
      <c r="S51" s="107"/>
      <c r="T51" s="107"/>
      <c r="U51" s="107"/>
      <c r="V51" s="107"/>
      <c r="W51" s="107"/>
    </row>
    <row r="52" spans="2:23" s="77" customFormat="1" x14ac:dyDescent="0.2">
      <c r="C52" s="77" t="s">
        <v>16</v>
      </c>
      <c r="E52" s="50">
        <f>SUM(E48:E50)</f>
        <v>790062386</v>
      </c>
      <c r="G52" s="50">
        <f>SUM(G48:G50)</f>
        <v>0</v>
      </c>
      <c r="H52" s="67"/>
      <c r="I52" s="50">
        <f>E52-G52</f>
        <v>790062386</v>
      </c>
      <c r="K52" s="22" t="str">
        <f>IF(G52=0,"n/a",IF(AND(I52/G52&lt;1,I52/G52&gt;-1),I52/G52,"n/a"))</f>
        <v>n/a</v>
      </c>
      <c r="M52" s="50">
        <f>SUM(M48:M50)</f>
        <v>722818012</v>
      </c>
      <c r="N52" s="67"/>
      <c r="O52" s="50">
        <f>E52-M52</f>
        <v>67244374</v>
      </c>
      <c r="Q52" s="22">
        <f>IF(M52=0,"n/a",IF(AND(O52/M52&lt;1,O52/M52&gt;-1),O52/M52,"n/a"))</f>
        <v>9.303084992851561E-2</v>
      </c>
      <c r="S52" s="78"/>
      <c r="T52" s="78"/>
      <c r="U52" s="78"/>
      <c r="V52" s="78"/>
      <c r="W52" s="78"/>
    </row>
    <row r="53" spans="2:23" s="77" customFormat="1" ht="6.95" customHeight="1" x14ac:dyDescent="0.2">
      <c r="E53" s="50"/>
      <c r="G53" s="50"/>
      <c r="I53" s="50"/>
      <c r="K53" s="30"/>
      <c r="M53" s="50"/>
      <c r="O53" s="50"/>
      <c r="Q53" s="30"/>
      <c r="S53" s="107"/>
      <c r="T53" s="107"/>
      <c r="U53" s="107"/>
      <c r="V53" s="107"/>
      <c r="W53" s="107"/>
    </row>
    <row r="54" spans="2:23" s="77" customFormat="1" x14ac:dyDescent="0.2">
      <c r="B54" s="87" t="s">
        <v>40</v>
      </c>
      <c r="E54" s="50"/>
      <c r="G54" s="50"/>
      <c r="H54" s="67"/>
      <c r="I54" s="50"/>
      <c r="K54" s="30"/>
      <c r="M54" s="50"/>
      <c r="N54" s="67"/>
      <c r="O54" s="50"/>
      <c r="Q54" s="30"/>
      <c r="S54" s="78"/>
      <c r="T54" s="78"/>
      <c r="U54" s="78"/>
      <c r="V54" s="78"/>
      <c r="W54" s="78"/>
    </row>
    <row r="55" spans="2:23" s="77" customFormat="1" x14ac:dyDescent="0.2">
      <c r="C55" s="77" t="s">
        <v>18</v>
      </c>
      <c r="E55" s="68">
        <f>'[6]SAP Download'!B189</f>
        <v>44751796</v>
      </c>
      <c r="G55" s="50">
        <f>'[6]SAP Download'!C186</f>
        <v>855081000</v>
      </c>
      <c r="H55" s="67"/>
      <c r="I55" s="50">
        <f>E55-G55</f>
        <v>-810329204</v>
      </c>
      <c r="K55" s="22">
        <f>IF(G55=0,"n/a",IF(AND(I55/G55&lt;1,I55/G55&gt;-1),I55/G55,"n/a"))</f>
        <v>-0.94766367630668913</v>
      </c>
      <c r="M55" s="68">
        <f>'[6]SAP Download'!F189</f>
        <v>40004074</v>
      </c>
      <c r="N55" s="67"/>
      <c r="O55" s="50">
        <f>E55-M55</f>
        <v>4747722</v>
      </c>
      <c r="Q55" s="22">
        <f>IF(M55=0,"n/a",IF(AND(O55/M55&lt;1,O55/M55&gt;-1),O55/M55,"n/a"))</f>
        <v>0.11868096234398527</v>
      </c>
      <c r="S55" s="78"/>
      <c r="T55" s="78"/>
      <c r="U55" s="78"/>
      <c r="V55" s="78"/>
      <c r="W55" s="78"/>
    </row>
    <row r="56" spans="2:23" s="77" customFormat="1" x14ac:dyDescent="0.2">
      <c r="C56" s="77" t="s">
        <v>19</v>
      </c>
      <c r="E56" s="52">
        <f>'[6]SAP Download'!B190</f>
        <v>2320856</v>
      </c>
      <c r="G56" s="52">
        <f>'[6]SAP Download'!C187</f>
        <v>0</v>
      </c>
      <c r="H56" s="67"/>
      <c r="I56" s="52">
        <f>E56-G56</f>
        <v>2320856</v>
      </c>
      <c r="K56" s="28" t="str">
        <f>IF(G56=0,"n/a",IF(AND(I56/G56&lt;1,I56/G56&gt;-1),I56/G56,"n/a"))</f>
        <v>n/a</v>
      </c>
      <c r="M56" s="52">
        <f>'[6]SAP Download'!F190</f>
        <v>1731627</v>
      </c>
      <c r="N56" s="67"/>
      <c r="O56" s="52">
        <f>E56-M56</f>
        <v>589229</v>
      </c>
      <c r="Q56" s="28">
        <f>IF(M56=0,"n/a",IF(AND(O56/M56&lt;1,O56/M56&gt;-1),O56/M56,"n/a"))</f>
        <v>0.34027478204024308</v>
      </c>
      <c r="S56" s="78"/>
      <c r="T56" s="78"/>
      <c r="U56" s="78"/>
      <c r="V56" s="78"/>
      <c r="W56" s="78"/>
    </row>
    <row r="57" spans="2:23" s="77" customFormat="1" ht="6.95" customHeight="1" x14ac:dyDescent="0.2">
      <c r="E57" s="50"/>
      <c r="G57" s="50"/>
      <c r="I57" s="50"/>
      <c r="K57" s="30"/>
      <c r="M57" s="50"/>
      <c r="O57" s="50"/>
      <c r="Q57" s="30"/>
      <c r="S57" s="107"/>
      <c r="T57" s="107"/>
      <c r="U57" s="107"/>
      <c r="V57" s="107"/>
      <c r="W57" s="107"/>
    </row>
    <row r="58" spans="2:23" s="77" customFormat="1" x14ac:dyDescent="0.2">
      <c r="C58" s="77" t="s">
        <v>20</v>
      </c>
      <c r="E58" s="52">
        <f>SUM(E55:E56)</f>
        <v>47072652</v>
      </c>
      <c r="G58" s="52">
        <f>SUM(G55:G56)</f>
        <v>855081000</v>
      </c>
      <c r="H58" s="67"/>
      <c r="I58" s="52">
        <f>E58-G58</f>
        <v>-808008348</v>
      </c>
      <c r="K58" s="28">
        <f>IF(G58=0,"n/a",IF(AND(I58/G58&lt;1,I58/G58&gt;-1),I58/G58,"n/a"))</f>
        <v>-0.94494948197890027</v>
      </c>
      <c r="M58" s="52">
        <f>SUM(M55:M56)</f>
        <v>41735701</v>
      </c>
      <c r="N58" s="67"/>
      <c r="O58" s="52">
        <f>E58-M58</f>
        <v>5336951</v>
      </c>
      <c r="Q58" s="28">
        <f>IF(M58=0,"n/a",IF(AND(O58/M58&lt;1,O58/M58&gt;-1),O58/M58,"n/a"))</f>
        <v>0.12787495770108187</v>
      </c>
      <c r="S58" s="78"/>
      <c r="T58" s="78"/>
      <c r="U58" s="78"/>
      <c r="V58" s="78"/>
      <c r="W58" s="78"/>
    </row>
    <row r="59" spans="2:23" s="77" customFormat="1" ht="6.95" customHeight="1" x14ac:dyDescent="0.2">
      <c r="E59" s="50"/>
      <c r="G59" s="50"/>
      <c r="I59" s="50"/>
      <c r="K59" s="30"/>
      <c r="M59" s="50"/>
      <c r="O59" s="50"/>
      <c r="Q59" s="30"/>
      <c r="S59" s="107"/>
      <c r="T59" s="107"/>
      <c r="U59" s="107"/>
      <c r="V59" s="107"/>
      <c r="W59" s="107"/>
    </row>
    <row r="60" spans="2:23" s="77" customFormat="1" x14ac:dyDescent="0.2">
      <c r="C60" s="77" t="s">
        <v>41</v>
      </c>
      <c r="E60" s="50">
        <f>E52+E58</f>
        <v>837135038</v>
      </c>
      <c r="G60" s="50">
        <f>G52+G58</f>
        <v>855081000</v>
      </c>
      <c r="H60" s="67"/>
      <c r="I60" s="50">
        <f>E60-G60</f>
        <v>-17945962</v>
      </c>
      <c r="K60" s="22">
        <f>IF(G60=0,"n/a",IF(AND(I60/G60&lt;1,I60/G60&gt;-1),I60/G60,"n/a"))</f>
        <v>-2.098744095588605E-2</v>
      </c>
      <c r="M60" s="50">
        <f>M52+M58</f>
        <v>764553713</v>
      </c>
      <c r="N60" s="67"/>
      <c r="O60" s="50">
        <f>E60-M60</f>
        <v>72581325</v>
      </c>
      <c r="Q60" s="22">
        <f>IF(M60=0,"n/a",IF(AND(O60/M60&lt;1,O60/M60&gt;-1),O60/M60,"n/a"))</f>
        <v>9.4932931154308578E-2</v>
      </c>
      <c r="S60" s="78"/>
      <c r="T60" s="78"/>
      <c r="U60" s="78"/>
      <c r="V60" s="78"/>
      <c r="W60" s="78"/>
    </row>
    <row r="61" spans="2:23" s="77" customFormat="1" ht="6.95" customHeight="1" x14ac:dyDescent="0.2">
      <c r="E61" s="50"/>
      <c r="G61" s="50"/>
      <c r="I61" s="50"/>
      <c r="K61" s="30"/>
      <c r="M61" s="50"/>
      <c r="O61" s="50"/>
      <c r="Q61" s="30"/>
      <c r="S61" s="107"/>
      <c r="T61" s="107"/>
      <c r="U61" s="107"/>
      <c r="V61" s="107"/>
      <c r="W61" s="107"/>
    </row>
    <row r="62" spans="2:23" s="77" customFormat="1" x14ac:dyDescent="0.2">
      <c r="B62" s="87" t="s">
        <v>42</v>
      </c>
      <c r="E62" s="50"/>
      <c r="G62" s="50"/>
      <c r="H62" s="67"/>
      <c r="I62" s="50"/>
      <c r="K62" s="30"/>
      <c r="M62" s="50"/>
      <c r="N62" s="67"/>
      <c r="O62" s="50"/>
      <c r="Q62" s="30"/>
      <c r="S62" s="78"/>
      <c r="T62" s="78"/>
      <c r="U62" s="78"/>
      <c r="V62" s="78"/>
      <c r="W62" s="78"/>
    </row>
    <row r="63" spans="2:23" s="77" customFormat="1" x14ac:dyDescent="0.2">
      <c r="C63" s="77" t="s">
        <v>23</v>
      </c>
      <c r="E63" s="68">
        <f>'[6]SAP Download'!B195</f>
        <v>51512601</v>
      </c>
      <c r="G63" s="50">
        <f>'[6]SAP Download'!C192</f>
        <v>903799000</v>
      </c>
      <c r="H63" s="67"/>
      <c r="I63" s="50">
        <f>E63-G63</f>
        <v>-852286399</v>
      </c>
      <c r="K63" s="22">
        <f>IF(G63=0,"n/a",IF(AND(I63/G63&lt;1,I63/G63&gt;-1),I63/G63,"n/a"))</f>
        <v>-0.94300436158924716</v>
      </c>
      <c r="M63" s="68">
        <f>'[6]SAP Download'!F195</f>
        <v>49063680</v>
      </c>
      <c r="N63" s="67"/>
      <c r="O63" s="50">
        <f>E63-M63</f>
        <v>2448921</v>
      </c>
      <c r="Q63" s="22">
        <f>IF(M63=0,"n/a",IF(AND(O63/M63&lt;1,O63/M63&gt;-1),O63/M63,"n/a"))</f>
        <v>4.9913112917742822E-2</v>
      </c>
      <c r="S63" s="78"/>
      <c r="T63" s="78"/>
      <c r="U63" s="78"/>
      <c r="V63" s="78"/>
      <c r="W63" s="78"/>
    </row>
    <row r="64" spans="2:23" s="77" customFormat="1" x14ac:dyDescent="0.2">
      <c r="C64" s="77" t="s">
        <v>24</v>
      </c>
      <c r="E64" s="52">
        <f>'[6]SAP Download'!B196</f>
        <v>173253735</v>
      </c>
      <c r="G64" s="52">
        <f>'[6]SAP Download'!C193</f>
        <v>0</v>
      </c>
      <c r="H64" s="67"/>
      <c r="I64" s="52">
        <f>E64-G64</f>
        <v>173253735</v>
      </c>
      <c r="K64" s="28" t="str">
        <f>IF(G64=0,"n/a",IF(AND(I64/G64&lt;1,I64/G64&gt;-1),I64/G64,"n/a"))</f>
        <v>n/a</v>
      </c>
      <c r="M64" s="52">
        <f>'[6]SAP Download'!F196</f>
        <v>161544665</v>
      </c>
      <c r="N64" s="67"/>
      <c r="O64" s="52">
        <f>E64-M64</f>
        <v>11709070</v>
      </c>
      <c r="Q64" s="28">
        <f>IF(M64=0,"n/a",IF(AND(O64/M64&lt;1,O64/M64&gt;-1),O64/M64,"n/a"))</f>
        <v>7.2481935568717168E-2</v>
      </c>
      <c r="S64" s="78"/>
      <c r="T64" s="78"/>
      <c r="U64" s="78"/>
      <c r="V64" s="78"/>
      <c r="W64" s="78"/>
    </row>
    <row r="65" spans="1:23" s="77" customFormat="1" ht="6.95" customHeight="1" x14ac:dyDescent="0.2">
      <c r="E65" s="50"/>
      <c r="G65" s="50"/>
      <c r="I65" s="50"/>
      <c r="K65" s="30"/>
      <c r="M65" s="50"/>
      <c r="O65" s="50"/>
      <c r="Q65" s="30"/>
      <c r="S65" s="107"/>
      <c r="T65" s="107"/>
      <c r="U65" s="107"/>
      <c r="V65" s="107"/>
      <c r="W65" s="107"/>
    </row>
    <row r="66" spans="1:23" s="77" customFormat="1" x14ac:dyDescent="0.2">
      <c r="C66" s="77" t="s">
        <v>25</v>
      </c>
      <c r="E66" s="52">
        <f>SUM(E63:E64)</f>
        <v>224766336</v>
      </c>
      <c r="G66" s="52">
        <f>SUM(G63:G64)</f>
        <v>903799000</v>
      </c>
      <c r="H66" s="67"/>
      <c r="I66" s="52">
        <f>E66-G66</f>
        <v>-679032664</v>
      </c>
      <c r="K66" s="28">
        <f>IF(G66=0,"n/a",IF(AND(I66/G66&lt;1,I66/G66&gt;-1),I66/G66,"n/a"))</f>
        <v>-0.75130937741688142</v>
      </c>
      <c r="M66" s="52">
        <f>SUM(M63:M64)</f>
        <v>210608345</v>
      </c>
      <c r="N66" s="67"/>
      <c r="O66" s="52">
        <f>E66-M66</f>
        <v>14157991</v>
      </c>
      <c r="Q66" s="28">
        <f>IF(M66=0,"n/a",IF(AND(O66/M66&lt;1,O66/M66&gt;-1),O66/M66,"n/a"))</f>
        <v>6.7224264071777409E-2</v>
      </c>
      <c r="S66" s="78"/>
      <c r="T66" s="78"/>
      <c r="U66" s="78"/>
      <c r="V66" s="78"/>
      <c r="W66" s="78"/>
    </row>
    <row r="67" spans="1:23" s="77" customFormat="1" ht="6.95" customHeight="1" x14ac:dyDescent="0.2">
      <c r="E67" s="50"/>
      <c r="G67" s="50"/>
      <c r="I67" s="50"/>
      <c r="K67" s="30"/>
      <c r="M67" s="50"/>
      <c r="O67" s="50"/>
      <c r="Q67" s="30"/>
      <c r="S67" s="107"/>
      <c r="T67" s="107"/>
      <c r="U67" s="107"/>
      <c r="V67" s="107"/>
      <c r="W67" s="107"/>
    </row>
    <row r="68" spans="1:23" s="77" customFormat="1" ht="12.75" thickBot="1" x14ac:dyDescent="0.25">
      <c r="C68" s="77" t="s">
        <v>43</v>
      </c>
      <c r="E68" s="53">
        <f>E60+E66</f>
        <v>1061901374</v>
      </c>
      <c r="G68" s="53">
        <f>G60+G66</f>
        <v>1758880000</v>
      </c>
      <c r="H68" s="67"/>
      <c r="I68" s="53">
        <f>E68-G68</f>
        <v>-696978626</v>
      </c>
      <c r="K68" s="43">
        <f>IF(G68=0,"n/a",IF(AND(I68/G68&lt;1,I68/G68&gt;-1),I68/G68,"n/a"))</f>
        <v>-0.39626275015919221</v>
      </c>
      <c r="M68" s="53">
        <f>M60+M66</f>
        <v>975162058</v>
      </c>
      <c r="N68" s="67"/>
      <c r="O68" s="53">
        <f>E68-M68</f>
        <v>86739316</v>
      </c>
      <c r="Q68" s="43">
        <f>IF(M68=0,"n/a",IF(AND(O68/M68&lt;1,O68/M68&gt;-1),O68/M68,"n/a"))</f>
        <v>8.8948616579583945E-2</v>
      </c>
      <c r="S68" s="78"/>
      <c r="T68" s="78"/>
      <c r="U68" s="78"/>
      <c r="V68" s="78"/>
      <c r="W68" s="78"/>
    </row>
    <row r="69" spans="1:23" s="77" customFormat="1" ht="12.75" thickTop="1" x14ac:dyDescent="0.2">
      <c r="K69" s="78"/>
      <c r="Q69" s="78"/>
      <c r="S69" s="78"/>
      <c r="T69" s="78"/>
      <c r="U69" s="78"/>
      <c r="V69" s="78"/>
      <c r="W69" s="78"/>
    </row>
    <row r="70" spans="1:23" s="77" customFormat="1" ht="15" x14ac:dyDescent="0.25">
      <c r="A70" s="77" t="s">
        <v>3</v>
      </c>
      <c r="C70" s="54" t="s">
        <v>44</v>
      </c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78"/>
      <c r="V70" s="78"/>
      <c r="W70" s="78"/>
    </row>
    <row r="71" spans="1:23" s="77" customFormat="1" x14ac:dyDescent="0.2">
      <c r="A71" s="77" t="s">
        <v>3</v>
      </c>
      <c r="K71" s="78"/>
      <c r="Q71" s="78"/>
      <c r="S71" s="78"/>
      <c r="T71" s="78"/>
      <c r="U71" s="78"/>
      <c r="V71" s="78"/>
      <c r="W71" s="78"/>
    </row>
    <row r="72" spans="1:23" s="77" customFormat="1" x14ac:dyDescent="0.2">
      <c r="A72" s="77" t="s">
        <v>3</v>
      </c>
      <c r="K72" s="78"/>
      <c r="Q72" s="78"/>
      <c r="S72" s="78"/>
      <c r="T72" s="78"/>
      <c r="U72" s="78"/>
      <c r="V72" s="78"/>
      <c r="W72" s="78"/>
    </row>
    <row r="73" spans="1:23" s="77" customFormat="1" x14ac:dyDescent="0.2">
      <c r="A73" s="77" t="s">
        <v>3</v>
      </c>
      <c r="K73" s="78"/>
      <c r="Q73" s="78"/>
      <c r="S73" s="78"/>
      <c r="T73" s="78"/>
      <c r="U73" s="78"/>
      <c r="V73" s="78"/>
      <c r="W73" s="78"/>
    </row>
    <row r="74" spans="1:23" s="77" customFormat="1" x14ac:dyDescent="0.2">
      <c r="A74" s="77" t="s">
        <v>3</v>
      </c>
      <c r="K74" s="78"/>
      <c r="Q74" s="78"/>
      <c r="S74" s="78"/>
      <c r="T74" s="78"/>
      <c r="U74" s="78"/>
      <c r="V74" s="78"/>
      <c r="W74" s="78"/>
    </row>
    <row r="75" spans="1:23" s="77" customFormat="1" x14ac:dyDescent="0.2">
      <c r="A75" s="77" t="s">
        <v>3</v>
      </c>
      <c r="K75" s="78"/>
      <c r="Q75" s="78"/>
      <c r="S75" s="78"/>
      <c r="T75" s="78"/>
      <c r="U75" s="78"/>
      <c r="V75" s="78"/>
      <c r="W75" s="78"/>
    </row>
    <row r="76" spans="1:23" s="77" customFormat="1" x14ac:dyDescent="0.2">
      <c r="A76" s="77" t="s">
        <v>3</v>
      </c>
      <c r="K76" s="78"/>
      <c r="Q76" s="78"/>
      <c r="S76" s="78"/>
      <c r="T76" s="78"/>
      <c r="U76" s="78"/>
      <c r="V76" s="78"/>
      <c r="W76" s="78"/>
    </row>
    <row r="77" spans="1:23" s="77" customFormat="1" x14ac:dyDescent="0.2">
      <c r="A77" s="77" t="s">
        <v>3</v>
      </c>
      <c r="K77" s="78"/>
      <c r="Q77" s="78"/>
      <c r="S77" s="78"/>
      <c r="T77" s="78"/>
      <c r="U77" s="78"/>
      <c r="V77" s="78"/>
      <c r="W77" s="78"/>
    </row>
    <row r="78" spans="1:23" s="77" customFormat="1" x14ac:dyDescent="0.2">
      <c r="A78" s="77" t="s">
        <v>3</v>
      </c>
      <c r="K78" s="78"/>
      <c r="Q78" s="78"/>
      <c r="S78" s="78"/>
      <c r="T78" s="78"/>
      <c r="U78" s="78"/>
      <c r="V78" s="78"/>
      <c r="W78" s="78"/>
    </row>
    <row r="79" spans="1:23" s="77" customFormat="1" x14ac:dyDescent="0.2">
      <c r="A79" s="77" t="s">
        <v>3</v>
      </c>
      <c r="K79" s="78"/>
      <c r="Q79" s="78"/>
      <c r="S79" s="78"/>
      <c r="T79" s="78"/>
      <c r="U79" s="78"/>
      <c r="V79" s="78"/>
      <c r="W79" s="78"/>
    </row>
    <row r="80" spans="1:23" s="77" customFormat="1" x14ac:dyDescent="0.2">
      <c r="A80" s="77" t="s">
        <v>3</v>
      </c>
      <c r="K80" s="78"/>
      <c r="Q80" s="78"/>
      <c r="S80" s="78"/>
      <c r="T80" s="78"/>
      <c r="U80" s="78"/>
      <c r="V80" s="78"/>
      <c r="W80" s="78"/>
    </row>
    <row r="81" spans="1:1" s="77" customFormat="1" x14ac:dyDescent="0.2">
      <c r="A81" s="77" t="s">
        <v>3</v>
      </c>
    </row>
    <row r="82" spans="1:1" s="77" customFormat="1" x14ac:dyDescent="0.2">
      <c r="A82" s="77" t="s">
        <v>3</v>
      </c>
    </row>
    <row r="83" spans="1:1" s="77" customFormat="1" x14ac:dyDescent="0.2">
      <c r="A83" s="77" t="s">
        <v>3</v>
      </c>
    </row>
    <row r="84" spans="1:1" s="77" customFormat="1" x14ac:dyDescent="0.2">
      <c r="A84" s="77" t="s">
        <v>3</v>
      </c>
    </row>
    <row r="85" spans="1:1" s="77" customFormat="1" x14ac:dyDescent="0.2"/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ageMargins left="0.7" right="0.7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C6D7B8F8D48D4FA8F05D4D70F9FCA4" ma:contentTypeVersion="104" ma:contentTypeDescription="" ma:contentTypeScope="" ma:versionID="0d14f6aa0e26001194a841b4b0cd9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90F1C16-BCE0-4507-A0A4-36B14754E276}"/>
</file>

<file path=customXml/itemProps2.xml><?xml version="1.0" encoding="utf-8"?>
<ds:datastoreItem xmlns:ds="http://schemas.openxmlformats.org/officeDocument/2006/customXml" ds:itemID="{18F65951-3AFA-463E-944F-8B95FC6B8DE6}"/>
</file>

<file path=customXml/itemProps3.xml><?xml version="1.0" encoding="utf-8"?>
<ds:datastoreItem xmlns:ds="http://schemas.openxmlformats.org/officeDocument/2006/customXml" ds:itemID="{F7B475AA-2003-4C6E-AD9C-AA2AE5239F71}"/>
</file>

<file path=customXml/itemProps4.xml><?xml version="1.0" encoding="utf-8"?>
<ds:datastoreItem xmlns:ds="http://schemas.openxmlformats.org/officeDocument/2006/customXml" ds:itemID="{7469D1EC-AAA9-4AAC-8531-702FEB5814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01-2016 SOG</vt:lpstr>
      <vt:lpstr>02-2016 SOG</vt:lpstr>
      <vt:lpstr>03-2016 SOG</vt:lpstr>
      <vt:lpstr>12 ME 03-2016 SOG</vt:lpstr>
      <vt:lpstr>'01-2016 SOG'!Print_Area</vt:lpstr>
      <vt:lpstr>'02-2016 SOG'!Print_Area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Kevin Popich</cp:lastModifiedBy>
  <cp:lastPrinted>2016-05-13T21:17:40Z</cp:lastPrinted>
  <dcterms:created xsi:type="dcterms:W3CDTF">2016-05-13T18:20:46Z</dcterms:created>
  <dcterms:modified xsi:type="dcterms:W3CDTF">2016-05-13T21:24:14Z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0x0101006E56B4D1795A2E4DB2F0B01679ED314A0036C6D7B8F8D48D4FA8F05D4D70F9FCA4</vt:lpwstr>
  </property>
  <property fmtid="{D5CDD505-2E9C-101B-9397-08002B2CF9AE}" pid="3" name="_docset_NoMedatataSyncRequired">
    <vt:lpwstr>False</vt:lpwstr>
  </property>
</Properties>
</file>