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48" windowWidth="15768" windowHeight="6876" activeTab="0"/>
  </bookViews>
  <sheets>
    <sheet name="WUTC_AW of Bellevue_MF" sheetId="1" r:id="rId1"/>
    <sheet name="Value" sheetId="2" r:id="rId2"/>
    <sheet name="Commodity Tonnages" sheetId="3" r:id="rId3"/>
    <sheet name="Pricing" sheetId="4" r:id="rId4"/>
    <sheet name="Multi_Family" sheetId="5" r:id="rId5"/>
  </sheets>
  <externalReferences>
    <externalReference r:id="rId8"/>
    <externalReference r:id="rId9"/>
  </externalReferences>
  <definedNames>
    <definedName name="_xlfn.IFERROR" hidden="1">#NAME?</definedName>
    <definedName name="color">#REF!</definedName>
    <definedName name="_xlnm.Print_Area" localSheetId="4">'Multi_Family'!$A$7:$N$102</definedName>
    <definedName name="_xlnm.Print_Area" localSheetId="3">'Pricing'!$A$1:$L$17</definedName>
    <definedName name="_xlnm.Print_Area" localSheetId="0">'WUTC_AW of Bellevue_MF'!$A$1:$P$73</definedName>
    <definedName name="_xlnm.Print_Titles" localSheetId="4">'Multi_Family'!$A:$B,'Multi_Family'!$1:$6</definedName>
  </definedNames>
  <calcPr fullCalcOnLoad="1"/>
</workbook>
</file>

<file path=xl/comments1.xml><?xml version="1.0" encoding="utf-8"?>
<comments xmlns="http://schemas.openxmlformats.org/spreadsheetml/2006/main">
  <authors>
    <author>Christensen, Abby Rose</author>
    <author>Vander Zalm, Connor</author>
  </authors>
  <commentList>
    <comment ref="B8" authorId="0">
      <text>
        <r>
          <rPr>
            <b/>
            <sz val="9"/>
            <rFont val="Tahoma"/>
            <family val="2"/>
          </rPr>
          <t>Christensen, Abby Rose:</t>
        </r>
        <r>
          <rPr>
            <sz val="9"/>
            <rFont val="Tahoma"/>
            <family val="2"/>
          </rPr>
          <t xml:space="preserve">
Only includes Kenmore and Unincorp. County.  No MF in Beaux Arts, Hunts Point, Medina, or Yarrow Point</t>
        </r>
      </text>
    </comment>
    <comment ref="B9"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comments5.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<sst xmlns="http://schemas.openxmlformats.org/spreadsheetml/2006/main" count="199" uniqueCount="93">
  <si>
    <t>Deferred Accounting Methodology</t>
  </si>
  <si>
    <t>Commodity</t>
  </si>
  <si>
    <t>Revenue</t>
  </si>
  <si>
    <t>Month</t>
  </si>
  <si>
    <t>(b1)</t>
  </si>
  <si>
    <t>(b2)</t>
  </si>
  <si>
    <t>(a)</t>
  </si>
  <si>
    <t>(c)</t>
  </si>
  <si>
    <t>(d)</t>
  </si>
  <si>
    <t>Commodity Gain/Loss Calculation</t>
  </si>
  <si>
    <t>Actual Commodity Revenues</t>
  </si>
  <si>
    <t xml:space="preserve">   Base Credits Billed</t>
  </si>
  <si>
    <t xml:space="preserve">      Total Base Credits Billed</t>
  </si>
  <si>
    <t>Excess Commodity Credits</t>
  </si>
  <si>
    <t>Total Annual Customers</t>
  </si>
  <si>
    <t>Alum</t>
  </si>
  <si>
    <t>Glass</t>
  </si>
  <si>
    <t>Tin/Iron</t>
  </si>
  <si>
    <t>ONP</t>
  </si>
  <si>
    <t>MWP</t>
  </si>
  <si>
    <t>Pet</t>
  </si>
  <si>
    <t>HDPE</t>
  </si>
  <si>
    <t>OCC</t>
  </si>
  <si>
    <t>Other</t>
  </si>
  <si>
    <t>Total</t>
  </si>
  <si>
    <t xml:space="preserve"> </t>
  </si>
  <si>
    <t xml:space="preserve">Total </t>
  </si>
  <si>
    <t>Glass (Cont)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</si>
  <si>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</si>
  <si>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</si>
  <si>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</si>
  <si>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</si>
  <si>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</si>
  <si>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</si>
  <si>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</si>
  <si>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</si>
  <si>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</si>
  <si>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</si>
  <si>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</si>
  <si>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</si>
  <si>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</si>
  <si>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</si>
  <si>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</si>
  <si>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</si>
  <si>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</si>
  <si>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</si>
  <si>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</si>
  <si>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</si>
  <si>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</si>
  <si>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</si>
  <si>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</si>
  <si>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</si>
  <si>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</si>
  <si>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</si>
  <si>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</si>
  <si>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</si>
  <si>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</si>
  <si>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</si>
  <si>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</si>
  <si>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</si>
  <si>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</si>
  <si>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EastSide Disposal</t>
  </si>
  <si>
    <t>East Side Disposal</t>
  </si>
  <si>
    <t>EastSide - Multi Family</t>
  </si>
  <si>
    <t>Multi-Family</t>
  </si>
  <si>
    <t>Yards</t>
  </si>
  <si>
    <t>per Yard</t>
  </si>
  <si>
    <t>Total yards</t>
  </si>
  <si>
    <t>Monthly Base Credit per Yard</t>
  </si>
  <si>
    <t>Deficient Commodity Credits</t>
  </si>
  <si>
    <t>12 month running average "BASE CREDIT"</t>
  </si>
  <si>
    <t>.</t>
  </si>
  <si>
    <t>2008/2009 Monthly True-up Charge</t>
  </si>
  <si>
    <t>Rabanco Ltd (dba Allied Waste of Bellevue)</t>
  </si>
  <si>
    <t>3.5x Compaction</t>
  </si>
  <si>
    <t>5x Compaction</t>
  </si>
  <si>
    <t>Total Additional Passback</t>
  </si>
  <si>
    <t>Multi-Family Additional Passback</t>
  </si>
  <si>
    <t>Multi-Family Additional Credit</t>
  </si>
  <si>
    <t>TG-12______</t>
  </si>
  <si>
    <t>TG-111991 Additional Passback</t>
  </si>
  <si>
    <t>For use in Budget Calculation</t>
  </si>
  <si>
    <t>Total Trailing 12 Mo. Commodity Value / Customer</t>
  </si>
  <si>
    <t>Most recent Total # of Customers</t>
  </si>
  <si>
    <t>Base Credit to be Passed Back</t>
  </si>
  <si>
    <t>Budget total Revenue</t>
  </si>
  <si>
    <t>Budget Revenue Passed Back</t>
  </si>
  <si>
    <t>Prior Plan B Total</t>
  </si>
  <si>
    <t>Current Plan A Total</t>
  </si>
  <si>
    <t>% of Revenue Passed Back</t>
  </si>
  <si>
    <t>% Passed Back</t>
  </si>
  <si>
    <t>Retained</t>
  </si>
  <si>
    <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</si>
</sst>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_);_(* \(#,##0.00\);_(* &quot;-&quot;_);_(@_)"/>
    <numFmt numFmtId="167" formatCode="_(* #,##0.000_);_(* \(#,##0.000\);_(* &quot;-&quot;_);_(@_)"/>
    <numFmt numFmtId="168" formatCode="mmmm"/>
    <numFmt numFmtId="169" formatCode="#,##0.000"/>
    <numFmt numFmtId="170" formatCode="#,##0.0000"/>
    <numFmt numFmtId="171" formatCode="_(&quot;$&quot;* #,##0_);_(&quot;$&quot;* \(#,##0\);_(&quot;$&quot;* &quot;-&quot;??_);_(@_)"/>
    <numFmt numFmtId="172" formatCode="0.0%"/>
    <numFmt numFmtId="173" formatCode="#,##0.000000000000"/>
    <numFmt numFmtId="174" formatCode="#,##0.00000000000"/>
  </numFmts>
  <fonts count="55">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7">
    <xf numFmtId="0" fontId="0" fillId="0" borderId="0" xfId="0" applyAlignment="1">
      <alignment/>
    </xf>
    <xf numFmtId="0" fontId="1" fillId="0" borderId="0" xfId="57" applyFont="1">
      <alignment/>
      <protection/>
    </xf>
    <xf numFmtId="0" fontId="7" fillId="0" borderId="0" xfId="57" applyFont="1">
      <alignment/>
      <protection/>
    </xf>
    <xf numFmtId="0" fontId="7" fillId="0" borderId="0" xfId="57" applyFont="1" applyAlignment="1">
      <alignment horizontal="center"/>
      <protection/>
    </xf>
    <xf numFmtId="0" fontId="8" fillId="0" borderId="0" xfId="57" applyFont="1" applyAlignment="1">
      <alignment horizontal="center"/>
      <protection/>
    </xf>
    <xf numFmtId="0" fontId="6" fillId="0" borderId="0" xfId="57">
      <alignment/>
      <protection/>
    </xf>
    <xf numFmtId="0" fontId="9" fillId="0" borderId="0" xfId="57" applyFont="1">
      <alignment/>
      <protection/>
    </xf>
    <xf numFmtId="14" fontId="7" fillId="0" borderId="0" xfId="57" applyNumberFormat="1" applyFont="1" applyAlignment="1">
      <alignment horizontal="center"/>
      <protection/>
    </xf>
    <xf numFmtId="0" fontId="10" fillId="0" borderId="0" xfId="57" applyFont="1">
      <alignment/>
      <protection/>
    </xf>
    <xf numFmtId="0" fontId="11" fillId="0" borderId="0" xfId="57" applyFont="1">
      <alignment/>
      <protection/>
    </xf>
    <xf numFmtId="0" fontId="11" fillId="0" borderId="0" xfId="57" applyFont="1" applyAlignment="1">
      <alignment horizontal="center"/>
      <protection/>
    </xf>
    <xf numFmtId="0" fontId="9" fillId="0" borderId="0" xfId="57" applyFont="1" applyAlignment="1">
      <alignment horizontal="center"/>
      <protection/>
    </xf>
    <xf numFmtId="166" fontId="9" fillId="0" borderId="0" xfId="57" applyNumberFormat="1" applyFont="1" applyAlignment="1">
      <alignment horizontal="center"/>
      <protection/>
    </xf>
    <xf numFmtId="1" fontId="7" fillId="0" borderId="0" xfId="57" applyNumberFormat="1" applyFont="1">
      <alignment/>
      <protection/>
    </xf>
    <xf numFmtId="41" fontId="7" fillId="0" borderId="0" xfId="57" applyNumberFormat="1" applyFont="1">
      <alignment/>
      <protection/>
    </xf>
    <xf numFmtId="166" fontId="9" fillId="0" borderId="0" xfId="57" applyNumberFormat="1" applyFont="1">
      <alignment/>
      <protection/>
    </xf>
    <xf numFmtId="166" fontId="7" fillId="0" borderId="0" xfId="57" applyNumberFormat="1" applyFont="1">
      <alignment/>
      <protection/>
    </xf>
    <xf numFmtId="168" fontId="7" fillId="0" borderId="0" xfId="57" applyNumberFormat="1" applyFont="1" applyAlignment="1">
      <alignment horizontal="right"/>
      <protection/>
    </xf>
    <xf numFmtId="41" fontId="12" fillId="0" borderId="0" xfId="57" applyNumberFormat="1" applyFont="1">
      <alignment/>
      <protection/>
    </xf>
    <xf numFmtId="41" fontId="13" fillId="0" borderId="0" xfId="57" applyNumberFormat="1" applyFont="1" applyAlignment="1">
      <alignment horizontal="left"/>
      <protection/>
    </xf>
    <xf numFmtId="41" fontId="7" fillId="0" borderId="10" xfId="57" applyNumberFormat="1" applyFont="1" applyBorder="1">
      <alignment/>
      <protection/>
    </xf>
    <xf numFmtId="166" fontId="7" fillId="0" borderId="10" xfId="57" applyNumberFormat="1" applyFont="1" applyBorder="1">
      <alignment/>
      <protection/>
    </xf>
    <xf numFmtId="167" fontId="7" fillId="0" borderId="0" xfId="57" applyNumberFormat="1" applyFont="1">
      <alignment/>
      <protection/>
    </xf>
    <xf numFmtId="166" fontId="6" fillId="0" borderId="0" xfId="57" applyNumberFormat="1">
      <alignment/>
      <protection/>
    </xf>
    <xf numFmtId="168" fontId="7" fillId="0" borderId="0" xfId="57" applyNumberFormat="1" applyFont="1">
      <alignment/>
      <protection/>
    </xf>
    <xf numFmtId="41" fontId="7" fillId="0" borderId="11" xfId="57" applyNumberFormat="1" applyFont="1" applyBorder="1">
      <alignment/>
      <protection/>
    </xf>
    <xf numFmtId="166" fontId="7" fillId="0" borderId="11" xfId="57" applyNumberFormat="1" applyFont="1" applyBorder="1">
      <alignment/>
      <protection/>
    </xf>
    <xf numFmtId="41" fontId="9" fillId="0" borderId="12" xfId="57" applyNumberFormat="1" applyFont="1" applyBorder="1">
      <alignment/>
      <protection/>
    </xf>
    <xf numFmtId="41" fontId="7" fillId="0" borderId="12" xfId="57" applyNumberFormat="1" applyFont="1" applyBorder="1">
      <alignment/>
      <protection/>
    </xf>
    <xf numFmtId="41" fontId="10" fillId="0" borderId="0" xfId="57" applyNumberFormat="1" applyFont="1">
      <alignment/>
      <protection/>
    </xf>
    <xf numFmtId="41" fontId="7" fillId="0" borderId="0" xfId="57" applyNumberFormat="1" applyFont="1" applyAlignment="1">
      <alignment horizontal="right"/>
      <protection/>
    </xf>
    <xf numFmtId="1" fontId="10" fillId="0" borderId="0" xfId="57" applyNumberFormat="1" applyFont="1">
      <alignment/>
      <protection/>
    </xf>
    <xf numFmtId="167" fontId="12" fillId="0" borderId="0" xfId="57" applyNumberFormat="1" applyFont="1">
      <alignment/>
      <protection/>
    </xf>
    <xf numFmtId="41" fontId="7" fillId="0" borderId="0" xfId="57" applyNumberFormat="1" applyFont="1" applyBorder="1">
      <alignment/>
      <protection/>
    </xf>
    <xf numFmtId="41" fontId="7" fillId="0" borderId="13" xfId="57" applyNumberFormat="1" applyFont="1" applyBorder="1">
      <alignment/>
      <protection/>
    </xf>
    <xf numFmtId="41" fontId="7" fillId="0" borderId="14" xfId="57" applyNumberFormat="1" applyFont="1" applyBorder="1">
      <alignment/>
      <protection/>
    </xf>
    <xf numFmtId="41" fontId="7" fillId="0" borderId="15" xfId="57" applyNumberFormat="1" applyFont="1" applyBorder="1">
      <alignment/>
      <protection/>
    </xf>
    <xf numFmtId="167" fontId="7" fillId="0" borderId="11" xfId="57" applyNumberFormat="1" applyFont="1" applyBorder="1">
      <alignment/>
      <protection/>
    </xf>
    <xf numFmtId="166" fontId="7" fillId="0" borderId="0" xfId="57" applyNumberFormat="1" applyFont="1" applyAlignment="1">
      <alignment horizontal="centerContinuous"/>
      <protection/>
    </xf>
    <xf numFmtId="166" fontId="7" fillId="0" borderId="13" xfId="57" applyNumberFormat="1" applyFont="1" applyBorder="1">
      <alignment/>
      <protection/>
    </xf>
    <xf numFmtId="166" fontId="7" fillId="0" borderId="15" xfId="57" applyNumberFormat="1" applyFont="1" applyBorder="1">
      <alignment/>
      <protection/>
    </xf>
    <xf numFmtId="2" fontId="6" fillId="0" borderId="0" xfId="57"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69" fontId="1" fillId="0" borderId="0" xfId="0" applyNumberFormat="1" applyFont="1" applyAlignment="1">
      <alignment horizontal="center"/>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0" applyAlignment="1">
      <alignment/>
    </xf>
    <xf numFmtId="40" fontId="7" fillId="0" borderId="0" xfId="0" applyNumberFormat="1" applyFont="1" applyAlignment="1">
      <alignment/>
    </xf>
    <xf numFmtId="43" fontId="7" fillId="0" borderId="0" xfId="42" applyFont="1" applyAlignment="1">
      <alignment/>
    </xf>
    <xf numFmtId="164" fontId="0" fillId="0" borderId="0" xfId="42" applyNumberFormat="1" applyFont="1" applyAlignment="1">
      <alignment/>
    </xf>
    <xf numFmtId="170" fontId="0" fillId="0" borderId="0" xfId="0" applyNumberFormat="1" applyAlignment="1">
      <alignment/>
    </xf>
    <xf numFmtId="165" fontId="0" fillId="0" borderId="0" xfId="60"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0"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0" applyNumberFormat="1" applyFont="1" applyAlignment="1">
      <alignment/>
    </xf>
    <xf numFmtId="10" fontId="9" fillId="33" borderId="0" xfId="60" applyNumberFormat="1" applyFont="1" applyFill="1" applyAlignment="1">
      <alignment/>
    </xf>
    <xf numFmtId="9" fontId="7" fillId="0" borderId="0" xfId="60"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41" fontId="12" fillId="0" borderId="0" xfId="57" applyNumberFormat="1" applyFont="1" applyAlignment="1">
      <alignment horizontal="center"/>
      <protection/>
    </xf>
    <xf numFmtId="43" fontId="12" fillId="0" borderId="0" xfId="42" applyFont="1" applyAlignment="1">
      <alignment horizontal="center"/>
    </xf>
    <xf numFmtId="166" fontId="7" fillId="0" borderId="0" xfId="57" applyNumberFormat="1" applyFont="1" applyBorder="1">
      <alignment/>
      <protection/>
    </xf>
    <xf numFmtId="0" fontId="11" fillId="0" borderId="0" xfId="57" applyFont="1" applyBorder="1">
      <alignment/>
      <protection/>
    </xf>
    <xf numFmtId="0" fontId="11" fillId="0" borderId="0" xfId="57" applyFont="1" applyBorder="1" applyAlignment="1">
      <alignment horizontal="center"/>
      <protection/>
    </xf>
    <xf numFmtId="0" fontId="9" fillId="0" borderId="0" xfId="57" applyFont="1" applyBorder="1" applyAlignment="1">
      <alignment horizontal="center"/>
      <protection/>
    </xf>
    <xf numFmtId="166" fontId="9" fillId="0" borderId="0" xfId="57" applyNumberFormat="1" applyFont="1" applyBorder="1" applyAlignment="1">
      <alignment horizontal="center"/>
      <protection/>
    </xf>
    <xf numFmtId="166" fontId="9" fillId="0" borderId="0" xfId="57" applyNumberFormat="1" applyFont="1" applyBorder="1">
      <alignment/>
      <protection/>
    </xf>
    <xf numFmtId="168" fontId="7" fillId="0" borderId="0" xfId="57" applyNumberFormat="1" applyFont="1" applyBorder="1" applyAlignment="1">
      <alignment horizontal="right"/>
      <protection/>
    </xf>
    <xf numFmtId="41" fontId="12" fillId="0" borderId="0" xfId="57" applyNumberFormat="1" applyFont="1" applyBorder="1">
      <alignment/>
      <protection/>
    </xf>
    <xf numFmtId="41" fontId="13" fillId="0" borderId="0" xfId="57" applyNumberFormat="1" applyFont="1" applyBorder="1" applyAlignment="1">
      <alignment horizontal="left"/>
      <protection/>
    </xf>
    <xf numFmtId="0" fontId="6" fillId="0" borderId="0" xfId="57" applyBorder="1">
      <alignment/>
      <protection/>
    </xf>
    <xf numFmtId="166" fontId="6" fillId="0" borderId="0" xfId="57" applyNumberFormat="1" applyBorder="1">
      <alignment/>
      <protection/>
    </xf>
    <xf numFmtId="168" fontId="7" fillId="0" borderId="0" xfId="57" applyNumberFormat="1" applyFont="1" applyBorder="1">
      <alignment/>
      <protection/>
    </xf>
    <xf numFmtId="167" fontId="7" fillId="0" borderId="0" xfId="57"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0" applyNumberFormat="1" applyFont="1" applyFill="1" applyAlignment="1">
      <alignment/>
    </xf>
    <xf numFmtId="44" fontId="7" fillId="34" borderId="16" xfId="44" applyFont="1" applyFill="1" applyBorder="1" applyAlignment="1">
      <alignment/>
    </xf>
    <xf numFmtId="17" fontId="7" fillId="0" borderId="0" xfId="0" applyNumberFormat="1" applyFont="1" applyFill="1" applyAlignment="1">
      <alignment/>
    </xf>
    <xf numFmtId="43" fontId="9" fillId="0" borderId="0" xfId="42" applyFont="1" applyAlignment="1">
      <alignment/>
    </xf>
    <xf numFmtId="0" fontId="7" fillId="0" borderId="0" xfId="0" applyFont="1" applyBorder="1" applyAlignment="1">
      <alignment/>
    </xf>
    <xf numFmtId="0" fontId="9" fillId="0" borderId="0" xfId="0" applyFont="1" applyFill="1" applyBorder="1" applyAlignment="1">
      <alignment/>
    </xf>
    <xf numFmtId="17" fontId="7" fillId="0" borderId="0" xfId="0" applyNumberFormat="1" applyFont="1" applyAlignment="1">
      <alignment/>
    </xf>
    <xf numFmtId="0" fontId="7" fillId="0" borderId="0" xfId="0" applyFont="1" applyAlignment="1">
      <alignment/>
    </xf>
    <xf numFmtId="166" fontId="7" fillId="0" borderId="0" xfId="57" applyNumberFormat="1" applyFont="1" applyAlignment="1">
      <alignment horizontal="right"/>
      <protection/>
    </xf>
    <xf numFmtId="168" fontId="7" fillId="0" borderId="0" xfId="57" applyNumberFormat="1" applyFont="1" applyFill="1" applyAlignment="1">
      <alignment horizontal="right"/>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NumberFormat="1" applyFont="1" applyBorder="1" applyAlignment="1">
      <alignment/>
    </xf>
    <xf numFmtId="40" fontId="9" fillId="0" borderId="0" xfId="0" applyNumberFormat="1" applyFont="1" applyAlignment="1">
      <alignment/>
    </xf>
    <xf numFmtId="4" fontId="9" fillId="0" borderId="10" xfId="0" applyNumberFormat="1" applyFont="1" applyBorder="1" applyAlignment="1">
      <alignment/>
    </xf>
    <xf numFmtId="43" fontId="7" fillId="0" borderId="10" xfId="42" applyFont="1" applyBorder="1" applyAlignment="1">
      <alignment/>
    </xf>
    <xf numFmtId="43" fontId="9" fillId="0" borderId="10" xfId="42" applyFont="1" applyBorder="1" applyAlignment="1">
      <alignment/>
    </xf>
    <xf numFmtId="8" fontId="7" fillId="0" borderId="0" xfId="44" applyNumberFormat="1" applyFont="1" applyAlignment="1" quotePrefix="1">
      <alignment/>
    </xf>
    <xf numFmtId="8" fontId="7" fillId="0" borderId="0" xfId="44" applyNumberFormat="1" applyFont="1" applyFill="1" applyAlignment="1" quotePrefix="1">
      <alignment/>
    </xf>
    <xf numFmtId="171" fontId="7" fillId="0" borderId="0" xfId="44" applyNumberFormat="1" applyFont="1" applyAlignment="1">
      <alignment/>
    </xf>
    <xf numFmtId="0" fontId="16" fillId="0" borderId="17" xfId="57" applyFont="1" applyBorder="1" applyAlignment="1">
      <alignment horizontal="center"/>
      <protection/>
    </xf>
    <xf numFmtId="0" fontId="7" fillId="0" borderId="0" xfId="57" applyFont="1" applyBorder="1">
      <alignment/>
      <protection/>
    </xf>
    <xf numFmtId="166" fontId="16" fillId="0" borderId="18" xfId="57" applyNumberFormat="1" applyFont="1" applyBorder="1" applyAlignment="1">
      <alignment horizontal="center"/>
      <protection/>
    </xf>
    <xf numFmtId="166" fontId="17" fillId="0" borderId="18" xfId="57" applyNumberFormat="1" applyFont="1" applyFill="1" applyBorder="1" applyAlignment="1">
      <alignment horizontal="center"/>
      <protection/>
    </xf>
    <xf numFmtId="41" fontId="13" fillId="0" borderId="18" xfId="57" applyNumberFormat="1" applyFont="1" applyBorder="1">
      <alignment/>
      <protection/>
    </xf>
    <xf numFmtId="167" fontId="9" fillId="0" borderId="18" xfId="57" applyNumberFormat="1" applyFont="1" applyBorder="1">
      <alignment/>
      <protection/>
    </xf>
    <xf numFmtId="41" fontId="7" fillId="0" borderId="19" xfId="57" applyNumberFormat="1" applyFont="1" applyBorder="1">
      <alignment/>
      <protection/>
    </xf>
    <xf numFmtId="172" fontId="7" fillId="0" borderId="0" xfId="60" applyNumberFormat="1" applyFont="1" applyAlignment="1">
      <alignment/>
    </xf>
    <xf numFmtId="166" fontId="7" fillId="35" borderId="0" xfId="57" applyNumberFormat="1" applyFont="1" applyFill="1">
      <alignment/>
      <protection/>
    </xf>
    <xf numFmtId="167" fontId="7" fillId="35" borderId="15" xfId="57" applyNumberFormat="1" applyFont="1" applyFill="1" applyBorder="1">
      <alignment/>
      <protection/>
    </xf>
    <xf numFmtId="167" fontId="7" fillId="36" borderId="11" xfId="57" applyNumberFormat="1" applyFont="1" applyFill="1" applyBorder="1">
      <alignment/>
      <protection/>
    </xf>
    <xf numFmtId="172" fontId="7" fillId="35" borderId="16" xfId="60" applyNumberFormat="1" applyFont="1" applyFill="1" applyBorder="1" applyAlignment="1">
      <alignment/>
    </xf>
    <xf numFmtId="17" fontId="1" fillId="0" borderId="0" xfId="0" applyNumberFormat="1" applyFont="1" applyAlignment="1">
      <alignment horizontal="right"/>
    </xf>
    <xf numFmtId="172" fontId="0" fillId="0" borderId="0" xfId="60" applyNumberFormat="1" applyAlignment="1">
      <alignment horizontal="center"/>
    </xf>
    <xf numFmtId="172" fontId="1" fillId="0" borderId="0" xfId="60" applyNumberFormat="1" applyFont="1" applyAlignment="1">
      <alignment horizontal="center"/>
    </xf>
    <xf numFmtId="4" fontId="7" fillId="32" borderId="7" xfId="58" applyNumberFormat="1" applyFont="1" applyAlignment="1">
      <alignment/>
    </xf>
    <xf numFmtId="166" fontId="54" fillId="0" borderId="0" xfId="57" applyNumberFormat="1" applyFo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98REC_CR"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28</xdr:row>
      <xdr:rowOff>0</xdr:rowOff>
    </xdr:from>
    <xdr:to>
      <xdr:col>15</xdr:col>
      <xdr:colOff>28575</xdr:colOff>
      <xdr:row>55</xdr:row>
      <xdr:rowOff>0</xdr:rowOff>
    </xdr:to>
    <xdr:sp>
      <xdr:nvSpPr>
        <xdr:cNvPr id="1" name="Straight Arrow Connector 2"/>
        <xdr:cNvSpPr>
          <a:spLocks/>
        </xdr:cNvSpPr>
      </xdr:nvSpPr>
      <xdr:spPr>
        <a:xfrm flipH="1">
          <a:off x="4438650" y="4143375"/>
          <a:ext cx="5067300" cy="3514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trict\Accounting\WUTC%20Files\RSA\2015-2017%20Plan%20Year\2014-2015%20Additional%20passback%20to%20customer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4-2015"/>
      <sheetName val="2013-2014"/>
      <sheetName val="Sheet3"/>
    </sheetNames>
    <sheetDataSet>
      <sheetData sheetId="0">
        <row r="6">
          <cell r="E6">
            <v>298.3798964421933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4"/>
  <sheetViews>
    <sheetView showGridLines="0" tabSelected="1" zoomScalePageLayoutView="0" workbookViewId="0" topLeftCell="A53">
      <selection activeCell="I69" sqref="I69"/>
    </sheetView>
  </sheetViews>
  <sheetFormatPr defaultColWidth="9.140625" defaultRowHeight="12.75"/>
  <cols>
    <col min="1" max="1" width="14.851562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8.7109375" style="5" bestFit="1" customWidth="1"/>
    <col min="10" max="10" width="10.8515625" style="5" customWidth="1"/>
    <col min="11" max="11" width="7.140625" style="5" customWidth="1"/>
    <col min="12" max="14" width="9.57421875" style="5" customWidth="1"/>
    <col min="15" max="15" width="15.28125" style="5" bestFit="1" customWidth="1"/>
    <col min="16" max="16" width="36.7109375" style="5" bestFit="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73</v>
      </c>
      <c r="B1" s="2"/>
      <c r="C1" s="2"/>
      <c r="D1" s="2"/>
      <c r="E1" s="2"/>
      <c r="F1" s="2"/>
      <c r="G1" s="3"/>
      <c r="H1" s="2"/>
      <c r="I1" s="2"/>
      <c r="J1" s="1" t="s">
        <v>79</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2015</v>
      </c>
      <c r="B3" s="2"/>
      <c r="C3" s="2"/>
      <c r="D3" s="2"/>
      <c r="E3" s="2"/>
      <c r="F3" s="3"/>
      <c r="G3" s="3"/>
      <c r="H3" s="2"/>
      <c r="I3" s="2"/>
      <c r="J3" s="2"/>
      <c r="K3" s="2"/>
      <c r="L3" s="2"/>
      <c r="M3" s="2"/>
      <c r="N3" s="2"/>
      <c r="O3" s="2"/>
      <c r="P3" s="2"/>
      <c r="Q3" s="2"/>
      <c r="R3" s="2"/>
      <c r="S3" s="2"/>
      <c r="T3" s="2"/>
      <c r="U3" s="2"/>
      <c r="V3" s="2"/>
      <c r="W3" s="3"/>
      <c r="X3" s="3"/>
      <c r="Y3" s="3"/>
      <c r="Z3" s="3"/>
      <c r="AA3" s="3"/>
    </row>
    <row r="4" spans="1:22" ht="12.75">
      <c r="A4" s="6" t="s">
        <v>64</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1</v>
      </c>
      <c r="G5" s="11"/>
      <c r="H5" s="11"/>
      <c r="I5" s="11"/>
      <c r="J5" s="11"/>
      <c r="K5" s="11"/>
      <c r="L5" s="2"/>
      <c r="M5" s="2"/>
      <c r="N5" s="2"/>
      <c r="O5" s="130" t="str">
        <f>"Total "&amp;F5</f>
        <v>Total Commodity</v>
      </c>
      <c r="P5" s="131"/>
      <c r="Q5" s="2"/>
      <c r="R5" s="2"/>
      <c r="S5" s="2"/>
      <c r="T5" s="2"/>
      <c r="U5" s="2"/>
      <c r="V5" s="13"/>
      <c r="W5" s="14"/>
      <c r="X5" s="14"/>
      <c r="Y5" s="14"/>
      <c r="AA5" s="14"/>
    </row>
    <row r="6" spans="1:16" s="16" customFormat="1" ht="11.25">
      <c r="A6" s="15"/>
      <c r="B6" s="12"/>
      <c r="C6" s="12"/>
      <c r="D6" s="12" t="s">
        <v>1</v>
      </c>
      <c r="E6" s="12"/>
      <c r="F6" s="12" t="s">
        <v>2</v>
      </c>
      <c r="G6" s="12"/>
      <c r="H6" s="12"/>
      <c r="I6" s="12"/>
      <c r="J6" s="12"/>
      <c r="K6" s="12"/>
      <c r="O6" s="132" t="str">
        <f>+F6</f>
        <v>Revenue</v>
      </c>
      <c r="P6" s="94"/>
    </row>
    <row r="7" spans="1:16" s="16" customFormat="1" ht="11.25">
      <c r="A7" s="15" t="s">
        <v>3</v>
      </c>
      <c r="B7" s="12" t="s">
        <v>65</v>
      </c>
      <c r="C7" s="12"/>
      <c r="D7" s="12" t="s">
        <v>2</v>
      </c>
      <c r="E7" s="12"/>
      <c r="F7" s="12" t="s">
        <v>66</v>
      </c>
      <c r="G7" s="12"/>
      <c r="H7" s="12"/>
      <c r="I7" s="12"/>
      <c r="J7" s="12" t="s">
        <v>67</v>
      </c>
      <c r="K7" s="12"/>
      <c r="O7" s="132" t="str">
        <f>+F7</f>
        <v>per Yard</v>
      </c>
      <c r="P7" s="94"/>
    </row>
    <row r="8" spans="1:16" s="16" customFormat="1" ht="11.25">
      <c r="A8" s="119">
        <f>Multi_Family!$C$6</f>
        <v>41760</v>
      </c>
      <c r="B8" s="92">
        <v>2103</v>
      </c>
      <c r="C8" s="12"/>
      <c r="D8" s="93">
        <f>VLOOKUP(A8,Value!$A$6:$O$17,15,)</f>
        <v>1110.9847199822786</v>
      </c>
      <c r="E8" s="12"/>
      <c r="F8" s="16">
        <f>ROUND(D8/B8,2)</f>
        <v>0.53</v>
      </c>
      <c r="G8" s="12"/>
      <c r="H8" s="12"/>
      <c r="I8" s="12"/>
      <c r="J8" s="14">
        <f>+B8</f>
        <v>2103</v>
      </c>
      <c r="K8" s="13">
        <f>YEAR(A8)</f>
        <v>2014</v>
      </c>
      <c r="O8" s="133">
        <f>VLOOKUP(A8,Value!$A$6:$O$17,13,FALSE)</f>
        <v>2222.0273199822786</v>
      </c>
      <c r="P8" s="94"/>
    </row>
    <row r="9" spans="1:16" s="16" customFormat="1" ht="11.25">
      <c r="A9" s="17">
        <f>EOMONTH(A8,1)</f>
        <v>41820</v>
      </c>
      <c r="B9" s="18">
        <v>2189</v>
      </c>
      <c r="C9" s="19"/>
      <c r="D9" s="93">
        <f>VLOOKUP(A9,Value!$A$6:$O$17,15,)</f>
        <v>1098.0610019459994</v>
      </c>
      <c r="E9" s="14"/>
      <c r="F9" s="16">
        <f>ROUND(D9/B9,2)</f>
        <v>0.5</v>
      </c>
      <c r="G9" s="14"/>
      <c r="H9" s="14"/>
      <c r="I9" s="14"/>
      <c r="J9" s="14">
        <f>+B9</f>
        <v>2189</v>
      </c>
      <c r="K9" s="13">
        <f>YEAR(A9)</f>
        <v>2014</v>
      </c>
      <c r="O9" s="133">
        <f>VLOOKUP(A9,Value!$A$6:$O$17,13,FALSE)</f>
        <v>2184.858251945999</v>
      </c>
      <c r="P9" s="94"/>
    </row>
    <row r="10" spans="1:16" s="16" customFormat="1" ht="11.25">
      <c r="A10" s="17">
        <f>EOMONTH(A9,1)</f>
        <v>41851</v>
      </c>
      <c r="B10" s="18">
        <v>2190</v>
      </c>
      <c r="C10" s="14"/>
      <c r="D10" s="93">
        <f>VLOOKUP(A10,Value!$A$6:$O$17,15,)</f>
        <v>1070.1527844569994</v>
      </c>
      <c r="E10" s="14"/>
      <c r="F10" s="16">
        <f>ROUND(D10/B10,2)</f>
        <v>0.49</v>
      </c>
      <c r="G10" s="14"/>
      <c r="H10" s="14"/>
      <c r="I10" s="14"/>
      <c r="J10" s="14">
        <f>+B10</f>
        <v>2190</v>
      </c>
      <c r="K10" s="13">
        <f>YEAR(A10)</f>
        <v>2014</v>
      </c>
      <c r="O10" s="133">
        <f>VLOOKUP(A10,Value!$A$6:$O$17,13,FALSE)</f>
        <v>2133.7246344569994</v>
      </c>
      <c r="P10" s="94"/>
    </row>
    <row r="11" spans="1:16" s="16" customFormat="1" ht="11.25">
      <c r="A11" s="17"/>
      <c r="B11" s="14"/>
      <c r="C11" s="14"/>
      <c r="E11" s="14"/>
      <c r="G11" s="14"/>
      <c r="H11" s="14"/>
      <c r="I11" s="14"/>
      <c r="J11" s="14"/>
      <c r="K11" s="13"/>
      <c r="O11" s="133"/>
      <c r="P11" s="94"/>
    </row>
    <row r="12" spans="1:16" s="16" customFormat="1" ht="11.25">
      <c r="A12" s="17" t="s">
        <v>87</v>
      </c>
      <c r="B12" s="20">
        <f>SUM(B8:B11)</f>
        <v>6482</v>
      </c>
      <c r="C12" s="19" t="s">
        <v>4</v>
      </c>
      <c r="D12" s="21">
        <f>SUM(D8:D11)</f>
        <v>3279.198506385277</v>
      </c>
      <c r="E12" s="14"/>
      <c r="G12" s="14"/>
      <c r="H12" s="14"/>
      <c r="I12" s="14"/>
      <c r="J12" s="14"/>
      <c r="K12" s="13"/>
      <c r="O12" s="133"/>
      <c r="P12" s="94"/>
    </row>
    <row r="13" spans="1:16" s="16" customFormat="1" ht="12" customHeight="1">
      <c r="A13" s="17"/>
      <c r="B13" s="14"/>
      <c r="C13" s="14"/>
      <c r="E13" s="14"/>
      <c r="G13" s="14"/>
      <c r="H13" s="14"/>
      <c r="I13" s="14"/>
      <c r="J13" s="14"/>
      <c r="K13" s="13"/>
      <c r="O13" s="133"/>
      <c r="P13" s="94"/>
    </row>
    <row r="14" spans="1:16" s="16" customFormat="1" ht="11.25">
      <c r="A14" s="17">
        <f>EOMONTH(A10,1)</f>
        <v>41882</v>
      </c>
      <c r="B14" s="18">
        <v>2181</v>
      </c>
      <c r="C14" s="14"/>
      <c r="D14" s="93">
        <f>VLOOKUP(A14,Value!$A$6:$O$17,15,)</f>
        <v>1091.7811631249995</v>
      </c>
      <c r="E14" s="14"/>
      <c r="F14" s="16">
        <f aca="true" t="shared" si="0" ref="F14:F22">ROUND(D14/B14,2)</f>
        <v>0.5</v>
      </c>
      <c r="G14" s="22"/>
      <c r="H14" s="14"/>
      <c r="I14" s="14"/>
      <c r="J14" s="14">
        <f aca="true" t="shared" si="1" ref="J14:J22">+B14</f>
        <v>2181</v>
      </c>
      <c r="K14" s="13">
        <f aca="true" t="shared" si="2" ref="K14:K22">YEAR(A14)</f>
        <v>2014</v>
      </c>
      <c r="O14" s="133">
        <f>VLOOKUP(A14,Value!$A$6:$O$17,13,FALSE)</f>
        <v>2183.4249131249994</v>
      </c>
      <c r="P14" s="94"/>
    </row>
    <row r="15" spans="1:16" s="16" customFormat="1" ht="11.25">
      <c r="A15" s="17">
        <f aca="true" t="shared" si="3" ref="A15:A21">EOMONTH(A14,1)</f>
        <v>41912</v>
      </c>
      <c r="B15" s="18">
        <v>2183</v>
      </c>
      <c r="C15" s="14"/>
      <c r="D15" s="93">
        <f>VLOOKUP(A15,Value!$A$6:$O$17,15,)</f>
        <v>1226.6490699459991</v>
      </c>
      <c r="E15" s="14"/>
      <c r="F15" s="16">
        <f t="shared" si="0"/>
        <v>0.56</v>
      </c>
      <c r="G15" s="22"/>
      <c r="H15" s="14"/>
      <c r="I15" s="14"/>
      <c r="J15" s="14">
        <f t="shared" si="1"/>
        <v>2183</v>
      </c>
      <c r="K15" s="13">
        <f t="shared" si="2"/>
        <v>2014</v>
      </c>
      <c r="O15" s="133">
        <f>VLOOKUP(A15,Value!$A$6:$O$17,13,FALSE)</f>
        <v>2453.151569945999</v>
      </c>
      <c r="P15" s="94"/>
    </row>
    <row r="16" spans="1:16" s="16" customFormat="1" ht="11.25">
      <c r="A16" s="17">
        <f t="shared" si="3"/>
        <v>41943</v>
      </c>
      <c r="B16" s="18">
        <v>2183</v>
      </c>
      <c r="C16" s="14"/>
      <c r="D16" s="93">
        <f>VLOOKUP(A16,Value!$A$6:$O$17,15,)</f>
        <v>1218.2903978699994</v>
      </c>
      <c r="E16" s="14"/>
      <c r="F16" s="16">
        <f t="shared" si="0"/>
        <v>0.56</v>
      </c>
      <c r="G16" s="22"/>
      <c r="H16" s="14"/>
      <c r="I16" s="14"/>
      <c r="J16" s="14">
        <f t="shared" si="1"/>
        <v>2183</v>
      </c>
      <c r="K16" s="13">
        <f t="shared" si="2"/>
        <v>2014</v>
      </c>
      <c r="O16" s="133">
        <f>VLOOKUP(A16,Value!$A$6:$O$17,13,FALSE)</f>
        <v>2436.4321478699994</v>
      </c>
      <c r="P16" s="94"/>
    </row>
    <row r="17" spans="1:16" s="16" customFormat="1" ht="11.25">
      <c r="A17" s="17">
        <f t="shared" si="3"/>
        <v>41973</v>
      </c>
      <c r="B17" s="18">
        <v>2165.5</v>
      </c>
      <c r="C17" s="14"/>
      <c r="D17" s="93">
        <f>VLOOKUP(A17,Value!$A$6:$O$17,15,)</f>
        <v>1080.1702148399993</v>
      </c>
      <c r="E17" s="14"/>
      <c r="F17" s="16">
        <f t="shared" si="0"/>
        <v>0.5</v>
      </c>
      <c r="G17" s="22"/>
      <c r="H17" s="14"/>
      <c r="I17" s="14"/>
      <c r="J17" s="14">
        <f t="shared" si="1"/>
        <v>2165.5</v>
      </c>
      <c r="K17" s="13">
        <f t="shared" si="2"/>
        <v>2014</v>
      </c>
      <c r="O17" s="133">
        <f>VLOOKUP(A17,Value!$A$6:$O$17,13,FALSE)</f>
        <v>2160.4192148399993</v>
      </c>
      <c r="P17" s="94"/>
    </row>
    <row r="18" spans="1:25" s="16" customFormat="1" ht="11.25">
      <c r="A18" s="17">
        <f t="shared" si="3"/>
        <v>42004</v>
      </c>
      <c r="B18" s="18">
        <v>2165.6</v>
      </c>
      <c r="C18" s="14"/>
      <c r="D18" s="93">
        <f>VLOOKUP(A18,Value!$A$6:$O$17,15,)</f>
        <v>1099.672566871999</v>
      </c>
      <c r="E18" s="14"/>
      <c r="F18" s="16">
        <f t="shared" si="0"/>
        <v>0.51</v>
      </c>
      <c r="G18" s="22"/>
      <c r="H18" s="14"/>
      <c r="I18" s="14"/>
      <c r="J18" s="14">
        <f t="shared" si="1"/>
        <v>2165.6</v>
      </c>
      <c r="K18" s="13">
        <f t="shared" si="2"/>
        <v>2014</v>
      </c>
      <c r="O18" s="133">
        <f>VLOOKUP(A18,Value!$A$6:$O$17,13,FALSE)</f>
        <v>2199.694216871999</v>
      </c>
      <c r="P18" s="94"/>
      <c r="X18" s="14"/>
      <c r="Y18" s="14"/>
    </row>
    <row r="19" spans="1:27" s="16" customFormat="1" ht="11.25">
      <c r="A19" s="17">
        <f t="shared" si="3"/>
        <v>42035</v>
      </c>
      <c r="B19" s="18">
        <v>1695.49</v>
      </c>
      <c r="C19" s="14"/>
      <c r="D19" s="93">
        <f>VLOOKUP(A19,Value!$A$6:$O$17,15,)</f>
        <v>1032.3912673229993</v>
      </c>
      <c r="E19" s="14"/>
      <c r="F19" s="16">
        <f t="shared" si="0"/>
        <v>0.61</v>
      </c>
      <c r="G19" s="22"/>
      <c r="H19" s="14"/>
      <c r="I19" s="14"/>
      <c r="J19" s="14">
        <f t="shared" si="1"/>
        <v>1695.49</v>
      </c>
      <c r="K19" s="13">
        <f t="shared" si="2"/>
        <v>2015</v>
      </c>
      <c r="L19" s="14"/>
      <c r="M19" s="14"/>
      <c r="N19" s="14"/>
      <c r="O19" s="133">
        <f>VLOOKUP(A19,Value!$A$6:$O$17,13,FALSE)</f>
        <v>2065.2172673229993</v>
      </c>
      <c r="P19" s="94"/>
      <c r="Q19" s="14"/>
      <c r="R19" s="14"/>
      <c r="S19" s="14"/>
      <c r="T19" s="14"/>
      <c r="U19" s="14"/>
      <c r="V19" s="14"/>
      <c r="W19" s="14"/>
      <c r="Y19" s="14"/>
      <c r="AA19" s="14"/>
    </row>
    <row r="20" spans="1:16" s="16" customFormat="1" ht="11.25">
      <c r="A20" s="17">
        <f t="shared" si="3"/>
        <v>42063</v>
      </c>
      <c r="B20" s="18">
        <v>1697</v>
      </c>
      <c r="C20" s="14"/>
      <c r="D20" s="93">
        <f>VLOOKUP(A20,Value!$A$6:$O$17,15,)</f>
        <v>846.1094435409992</v>
      </c>
      <c r="E20" s="14"/>
      <c r="F20" s="16">
        <f t="shared" si="0"/>
        <v>0.5</v>
      </c>
      <c r="G20" s="22"/>
      <c r="H20" s="14"/>
      <c r="I20" s="14"/>
      <c r="J20" s="14">
        <f t="shared" si="1"/>
        <v>1697</v>
      </c>
      <c r="K20" s="13">
        <f t="shared" si="2"/>
        <v>2015</v>
      </c>
      <c r="O20" s="133">
        <f>VLOOKUP(A20,Value!$A$6:$O$17,13,FALSE)</f>
        <v>1692.3709935409993</v>
      </c>
      <c r="P20" s="33"/>
    </row>
    <row r="21" spans="1:16" s="16" customFormat="1" ht="11.25">
      <c r="A21" s="17">
        <f t="shared" si="3"/>
        <v>42094</v>
      </c>
      <c r="B21" s="18">
        <v>1697.44</v>
      </c>
      <c r="C21" s="14"/>
      <c r="D21" s="93">
        <f>VLOOKUP(A21,Value!$A$6:$O$17,15,)</f>
        <v>996.8591559769989</v>
      </c>
      <c r="E21" s="14"/>
      <c r="F21" s="16">
        <f t="shared" si="0"/>
        <v>0.59</v>
      </c>
      <c r="G21" s="22"/>
      <c r="H21" s="19"/>
      <c r="I21" s="14"/>
      <c r="J21" s="14">
        <f t="shared" si="1"/>
        <v>1697.44</v>
      </c>
      <c r="K21" s="13">
        <f t="shared" si="2"/>
        <v>2015</v>
      </c>
      <c r="O21" s="133">
        <f>VLOOKUP(A21,Value!$A$6:$O$17,13,FALSE)</f>
        <v>1993.8062059769989</v>
      </c>
      <c r="P21" s="94"/>
    </row>
    <row r="22" spans="1:16" s="16" customFormat="1" ht="11.25">
      <c r="A22" s="17">
        <f>EOMONTH(A21,1)</f>
        <v>42124</v>
      </c>
      <c r="B22" s="18">
        <v>1771.05</v>
      </c>
      <c r="C22" s="14"/>
      <c r="D22" s="93">
        <f>VLOOKUP(A22,Value!$A$6:$O$17,15,)</f>
        <v>894.7009009999992</v>
      </c>
      <c r="E22" s="14"/>
      <c r="F22" s="16">
        <f t="shared" si="0"/>
        <v>0.51</v>
      </c>
      <c r="G22" s="22"/>
      <c r="H22" s="19"/>
      <c r="I22" s="14"/>
      <c r="J22" s="14">
        <f t="shared" si="1"/>
        <v>1771.05</v>
      </c>
      <c r="K22" s="13">
        <f t="shared" si="2"/>
        <v>2015</v>
      </c>
      <c r="O22" s="133">
        <f>VLOOKUP(A22,Value!$A$6:$O$17,13,FALSE)</f>
        <v>1899.6109009999993</v>
      </c>
      <c r="P22" s="94"/>
    </row>
    <row r="23" spans="1:15" s="16" customFormat="1" ht="11.25">
      <c r="A23" s="17"/>
      <c r="B23" s="14"/>
      <c r="C23" s="14"/>
      <c r="E23" s="14"/>
      <c r="G23" s="14"/>
      <c r="H23" s="14"/>
      <c r="I23" s="14"/>
      <c r="J23" s="14"/>
      <c r="K23" s="13"/>
      <c r="O23" s="134"/>
    </row>
    <row r="24" spans="1:16" s="16" customFormat="1" ht="11.25">
      <c r="A24" s="17" t="s">
        <v>88</v>
      </c>
      <c r="B24" s="20">
        <f>SUM(B13:B23)</f>
        <v>17739.08</v>
      </c>
      <c r="C24" s="19" t="s">
        <v>5</v>
      </c>
      <c r="D24" s="21">
        <f>SUM(D13:D23)</f>
        <v>9486.624180493993</v>
      </c>
      <c r="E24" s="14"/>
      <c r="G24" s="14"/>
      <c r="H24" s="14"/>
      <c r="I24" s="14"/>
      <c r="J24" s="14"/>
      <c r="K24" s="13"/>
      <c r="O24" s="134"/>
      <c r="P24" s="99" t="s">
        <v>81</v>
      </c>
    </row>
    <row r="25" spans="1:16" s="16" customFormat="1" ht="12.75">
      <c r="A25" s="5"/>
      <c r="B25" s="5"/>
      <c r="C25" s="5"/>
      <c r="D25" s="23"/>
      <c r="E25" s="5"/>
      <c r="F25" s="5"/>
      <c r="G25" s="5"/>
      <c r="H25" s="5"/>
      <c r="I25" s="5"/>
      <c r="J25" s="5"/>
      <c r="K25" s="5"/>
      <c r="O25" s="134">
        <f>SUM(O8:O24)</f>
        <v>25624.737636879272</v>
      </c>
      <c r="P25" s="103"/>
    </row>
    <row r="26" spans="1:16" s="16" customFormat="1" ht="12" thickBot="1">
      <c r="A26" s="24"/>
      <c r="B26" s="25">
        <f>+B12+B24</f>
        <v>24221.08</v>
      </c>
      <c r="C26" s="19"/>
      <c r="D26" s="26">
        <f>+D12+D24</f>
        <v>12765.82268687927</v>
      </c>
      <c r="E26" s="19" t="s">
        <v>6</v>
      </c>
      <c r="F26" s="22">
        <f>ROUND(D26/B26,3)</f>
        <v>0.527</v>
      </c>
      <c r="G26" s="19" t="s">
        <v>7</v>
      </c>
      <c r="H26" s="14"/>
      <c r="I26" s="14"/>
      <c r="J26" s="25">
        <f>SUM(J8:J25)</f>
        <v>24221.079999999998</v>
      </c>
      <c r="K26" s="19" t="s">
        <v>8</v>
      </c>
      <c r="O26" s="135">
        <f>ROUND(O25/J26,3)</f>
        <v>1.058</v>
      </c>
      <c r="P26" s="94" t="s">
        <v>82</v>
      </c>
    </row>
    <row r="27" spans="2:16" s="16" customFormat="1" ht="12" thickTop="1">
      <c r="B27" s="14"/>
      <c r="C27" s="19"/>
      <c r="D27" s="14"/>
      <c r="E27" s="14"/>
      <c r="F27" s="14"/>
      <c r="G27" s="14"/>
      <c r="H27" s="14"/>
      <c r="I27" s="14"/>
      <c r="J27" s="14"/>
      <c r="K27" s="14"/>
      <c r="O27" s="136">
        <f>+J22</f>
        <v>1771.05</v>
      </c>
      <c r="P27" s="94" t="s">
        <v>83</v>
      </c>
    </row>
    <row r="28" spans="2:16" s="16" customFormat="1" ht="11.25">
      <c r="B28" s="14"/>
      <c r="C28" s="14"/>
      <c r="D28" s="14"/>
      <c r="E28" s="14"/>
      <c r="F28" s="14"/>
      <c r="G28" s="14"/>
      <c r="H28" s="14"/>
      <c r="I28" s="14"/>
      <c r="J28" s="14"/>
      <c r="K28" s="14"/>
      <c r="O28" s="94"/>
      <c r="P28" s="94" t="s">
        <v>84</v>
      </c>
    </row>
    <row r="29" spans="2:11" s="16" customFormat="1" ht="12" thickBot="1">
      <c r="B29" s="27" t="s">
        <v>9</v>
      </c>
      <c r="C29" s="28"/>
      <c r="D29" s="28"/>
      <c r="E29" s="28"/>
      <c r="F29" s="14"/>
      <c r="G29" s="14"/>
      <c r="H29" s="14"/>
      <c r="I29" s="14"/>
      <c r="J29" s="14"/>
      <c r="K29" s="14"/>
    </row>
    <row r="30" spans="1:25" s="16" customFormat="1" ht="12" thickTop="1">
      <c r="A30" s="6"/>
      <c r="B30" s="29"/>
      <c r="C30" s="14"/>
      <c r="D30" s="14"/>
      <c r="E30" s="14"/>
      <c r="F30" s="14"/>
      <c r="G30" s="14"/>
      <c r="H30" s="14"/>
      <c r="I30" s="14"/>
      <c r="J30" s="14"/>
      <c r="K30" s="14"/>
      <c r="X30" s="14"/>
      <c r="Y30" s="14"/>
    </row>
    <row r="31" spans="1:11" s="16" customFormat="1" ht="11.25">
      <c r="A31" s="8"/>
      <c r="B31" s="29"/>
      <c r="C31" s="14"/>
      <c r="D31" s="14"/>
      <c r="E31" s="14"/>
      <c r="F31" s="30" t="s">
        <v>10</v>
      </c>
      <c r="G31" s="14">
        <f>+D26</f>
        <v>12765.82268687927</v>
      </c>
      <c r="H31" s="19" t="s">
        <v>6</v>
      </c>
      <c r="I31" s="14"/>
      <c r="J31" s="14"/>
      <c r="K31" s="14"/>
    </row>
    <row r="32" spans="1:27" s="13" customFormat="1" ht="11.25">
      <c r="A32" s="31"/>
      <c r="B32" s="29"/>
      <c r="C32" s="14"/>
      <c r="D32" s="14"/>
      <c r="E32" s="14"/>
      <c r="F32" s="14"/>
      <c r="G32" s="14"/>
      <c r="H32" s="19"/>
      <c r="I32" s="14"/>
      <c r="J32" s="14"/>
      <c r="K32" s="14"/>
      <c r="O32" s="16">
        <f>12*O27*O26</f>
        <v>22485.250799999998</v>
      </c>
      <c r="P32" s="13" t="s">
        <v>85</v>
      </c>
      <c r="W32" s="14"/>
      <c r="X32" s="16"/>
      <c r="Y32" s="16"/>
      <c r="AA32" s="14"/>
    </row>
    <row r="33" spans="2:16" s="16" customFormat="1" ht="9.75">
      <c r="B33" s="14" t="s">
        <v>68</v>
      </c>
      <c r="C33" s="14"/>
      <c r="D33" s="14"/>
      <c r="E33" s="14"/>
      <c r="F33" s="32">
        <v>0.5</v>
      </c>
      <c r="G33" s="14"/>
      <c r="H33" s="14"/>
      <c r="I33" s="14"/>
      <c r="J33" s="14"/>
      <c r="K33" s="14"/>
      <c r="O33" s="16">
        <f>12*O27*G56</f>
        <v>11240.957542105409</v>
      </c>
      <c r="P33" s="16" t="s">
        <v>86</v>
      </c>
    </row>
    <row r="34" spans="2:15" s="16" customFormat="1" ht="9.75">
      <c r="B34" s="14"/>
      <c r="C34" s="14" t="str">
        <f>"Customers from "&amp;TEXT($A$8,"mm/yy")&amp;" - "&amp;TEXT($A$10,"mm/yy")</f>
        <v>Customers from 05/14 - 07/14</v>
      </c>
      <c r="D34" s="14"/>
      <c r="E34" s="14"/>
      <c r="F34" s="14">
        <f>+B12</f>
        <v>6482</v>
      </c>
      <c r="G34" s="19" t="s">
        <v>4</v>
      </c>
      <c r="H34" s="14"/>
      <c r="I34" s="14"/>
      <c r="J34" s="14"/>
      <c r="K34" s="14"/>
      <c r="O34" s="137">
        <f>+O33/O32</f>
        <v>0.49992582435884636</v>
      </c>
    </row>
    <row r="35" spans="2:11" s="16" customFormat="1" ht="9.75">
      <c r="B35" s="14"/>
      <c r="C35" s="14" t="s">
        <v>11</v>
      </c>
      <c r="D35" s="14"/>
      <c r="E35" s="14"/>
      <c r="F35" s="20">
        <f>ROUND(F33*F34,0)</f>
        <v>3241</v>
      </c>
      <c r="G35" s="19"/>
      <c r="H35" s="14"/>
      <c r="I35" s="14"/>
      <c r="J35" s="32"/>
      <c r="K35" s="14"/>
    </row>
    <row r="36" spans="2:11" s="16" customFormat="1" ht="9.75">
      <c r="B36" s="14"/>
      <c r="C36" s="14"/>
      <c r="D36" s="14"/>
      <c r="E36" s="14"/>
      <c r="F36" s="33"/>
      <c r="G36" s="19"/>
      <c r="H36" s="14"/>
      <c r="I36" s="14"/>
      <c r="J36" s="14"/>
      <c r="K36" s="14"/>
    </row>
    <row r="37" spans="2:11" s="16" customFormat="1" ht="9.75">
      <c r="B37" s="14" t="s">
        <v>68</v>
      </c>
      <c r="C37" s="14"/>
      <c r="D37" s="14"/>
      <c r="E37" s="14"/>
      <c r="F37" s="146">
        <v>0.52</v>
      </c>
      <c r="G37" s="14"/>
      <c r="H37" s="14"/>
      <c r="I37" s="14"/>
      <c r="J37" s="14"/>
      <c r="K37" s="14"/>
    </row>
    <row r="38" spans="2:11" s="16" customFormat="1" ht="9.75">
      <c r="B38" s="14"/>
      <c r="C38" s="14" t="str">
        <f>"Customers from "&amp;TEXT($A$14,"mm/yy")&amp;" - "&amp;TEXT($A$22,"mm/yy")</f>
        <v>Customers from 08/14 - 04/15</v>
      </c>
      <c r="D38" s="14"/>
      <c r="E38" s="14"/>
      <c r="F38" s="14">
        <f>+B26-F34</f>
        <v>17739.08</v>
      </c>
      <c r="G38" s="19" t="s">
        <v>5</v>
      </c>
      <c r="H38" s="14"/>
      <c r="I38" s="14"/>
      <c r="J38" s="14"/>
      <c r="K38" s="14"/>
    </row>
    <row r="39" spans="2:11" s="16" customFormat="1" ht="9.75">
      <c r="B39" s="14"/>
      <c r="C39" s="14" t="s">
        <v>11</v>
      </c>
      <c r="D39" s="14"/>
      <c r="E39" s="14"/>
      <c r="F39" s="20">
        <f>ROUND(J35*F38,0)</f>
        <v>0</v>
      </c>
      <c r="G39" s="19"/>
      <c r="H39" s="14"/>
      <c r="I39" s="14"/>
      <c r="J39" s="14"/>
      <c r="K39" s="14"/>
    </row>
    <row r="40" spans="2:11" s="16" customFormat="1" ht="9.75">
      <c r="B40" s="14"/>
      <c r="C40" s="14"/>
      <c r="D40" s="14"/>
      <c r="E40" s="14"/>
      <c r="F40" s="34"/>
      <c r="G40" s="19"/>
      <c r="H40" s="14"/>
      <c r="I40" s="14"/>
      <c r="J40" s="14"/>
      <c r="K40" s="14"/>
    </row>
    <row r="41" spans="2:11" s="16" customFormat="1" ht="10.5" thickBot="1">
      <c r="B41" s="14"/>
      <c r="C41" s="14" t="s">
        <v>12</v>
      </c>
      <c r="D41" s="14"/>
      <c r="E41" s="14"/>
      <c r="F41" s="25">
        <f>+F35+F39</f>
        <v>3241</v>
      </c>
      <c r="G41" s="35">
        <f>+F41</f>
        <v>3241</v>
      </c>
      <c r="H41" s="14"/>
      <c r="I41" s="14"/>
      <c r="J41" s="14"/>
      <c r="K41" s="14"/>
    </row>
    <row r="42" spans="2:11" s="16" customFormat="1" ht="10.5" thickTop="1">
      <c r="B42" s="14"/>
      <c r="C42" s="14"/>
      <c r="D42" s="14"/>
      <c r="E42" s="14"/>
      <c r="F42" s="14"/>
      <c r="G42" s="14"/>
      <c r="H42" s="14"/>
      <c r="I42" s="14"/>
      <c r="J42" s="14"/>
      <c r="K42" s="14"/>
    </row>
    <row r="43" spans="2:11" s="16" customFormat="1" ht="9.75">
      <c r="B43" s="14"/>
      <c r="C43" s="14"/>
      <c r="D43" s="14"/>
      <c r="E43" s="14"/>
      <c r="F43" s="14"/>
      <c r="G43" s="14"/>
      <c r="H43" s="14"/>
      <c r="I43" s="14"/>
      <c r="J43" s="14"/>
      <c r="K43" s="14"/>
    </row>
    <row r="44" spans="2:11" s="16" customFormat="1" ht="10.5" thickBot="1">
      <c r="B44" s="14"/>
      <c r="C44" s="14"/>
      <c r="D44" s="14"/>
      <c r="E44" s="14"/>
      <c r="F44" s="30" t="s">
        <v>69</v>
      </c>
      <c r="G44" s="36">
        <f>+G31-G41</f>
        <v>9524.82268687927</v>
      </c>
      <c r="H44" s="14"/>
      <c r="I44" s="14"/>
      <c r="J44" s="14"/>
      <c r="K44" s="14"/>
    </row>
    <row r="45" spans="2:25" s="16" customFormat="1" ht="10.5" thickTop="1">
      <c r="B45" s="14"/>
      <c r="C45" s="14"/>
      <c r="D45" s="14"/>
      <c r="E45" s="14"/>
      <c r="F45" s="14"/>
      <c r="G45" s="14"/>
      <c r="H45" s="14"/>
      <c r="I45" s="14"/>
      <c r="J45" s="14"/>
      <c r="K45" s="14"/>
      <c r="Y45" s="14"/>
    </row>
    <row r="46" spans="2:11" s="16" customFormat="1" ht="9.75">
      <c r="B46" s="14"/>
      <c r="C46" s="14"/>
      <c r="D46" s="14"/>
      <c r="E46" s="14"/>
      <c r="F46" s="14"/>
      <c r="G46" s="14"/>
      <c r="H46" s="14"/>
      <c r="I46" s="14"/>
      <c r="J46" s="14"/>
      <c r="K46" s="14"/>
    </row>
    <row r="47" spans="2:11" s="16" customFormat="1" ht="10.5" thickBot="1">
      <c r="B47" s="27" t="str">
        <f>$K$22+1&amp;" Recycle Adjustment Calculation"</f>
        <v>2016 Recycle Adjustment Calculation</v>
      </c>
      <c r="C47" s="28"/>
      <c r="D47" s="28"/>
      <c r="E47" s="28"/>
      <c r="F47" s="28"/>
      <c r="G47" s="14"/>
      <c r="H47" s="14"/>
      <c r="I47" s="14"/>
      <c r="J47" s="14"/>
      <c r="K47" s="14"/>
    </row>
    <row r="48" spans="2:27" s="16" customFormat="1" ht="10.5" thickTop="1">
      <c r="B48" s="29"/>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9.75">
      <c r="B49" s="14" t="str">
        <f>$K$10&amp;"/"&amp;$K$22&amp;" True-up Computation"</f>
        <v>2014/2015 True-up Computation</v>
      </c>
      <c r="C49" s="14"/>
      <c r="D49" s="14"/>
      <c r="E49" s="14"/>
      <c r="F49" s="14"/>
      <c r="G49" s="14"/>
      <c r="H49" s="14"/>
      <c r="I49" s="14"/>
      <c r="J49" s="14"/>
      <c r="K49" s="14"/>
    </row>
    <row r="50" spans="2:11" s="16" customFormat="1" ht="9.75">
      <c r="B50" s="14"/>
      <c r="C50" s="14"/>
      <c r="D50" s="14"/>
      <c r="E50" s="14"/>
      <c r="F50" s="30" t="s">
        <v>14</v>
      </c>
      <c r="G50" s="14">
        <f>+J26</f>
        <v>24221.079999999998</v>
      </c>
      <c r="H50" s="19" t="s">
        <v>8</v>
      </c>
      <c r="I50" s="14"/>
      <c r="J50" s="14"/>
      <c r="K50" s="14"/>
    </row>
    <row r="51" spans="2:11" s="16" customFormat="1" ht="9.75">
      <c r="B51" s="14"/>
      <c r="C51" s="14"/>
      <c r="D51" s="14"/>
      <c r="E51" s="14"/>
      <c r="F51" s="30" t="s">
        <v>13</v>
      </c>
      <c r="G51" s="14">
        <f>+G44</f>
        <v>9524.82268687927</v>
      </c>
      <c r="H51" s="14"/>
      <c r="I51" s="14"/>
      <c r="J51" s="14"/>
      <c r="K51" s="14"/>
    </row>
    <row r="52" spans="2:11" s="16" customFormat="1" ht="9.75">
      <c r="B52" s="14"/>
      <c r="C52" s="14"/>
      <c r="D52" s="14"/>
      <c r="E52" s="14"/>
      <c r="F52" s="30"/>
      <c r="G52" s="14"/>
      <c r="H52" s="14"/>
      <c r="I52" s="14"/>
      <c r="J52" s="14"/>
      <c r="K52" s="14"/>
    </row>
    <row r="53" spans="2:11" s="16" customFormat="1" ht="10.5" thickBot="1">
      <c r="B53" s="14"/>
      <c r="C53" s="14"/>
      <c r="D53" s="14"/>
      <c r="E53" s="14"/>
      <c r="F53" s="30" t="s">
        <v>72</v>
      </c>
      <c r="G53" s="37">
        <f>ROUND(G51/G50,3)</f>
        <v>0.393</v>
      </c>
      <c r="H53" s="14"/>
      <c r="I53" s="22">
        <f>+G53</f>
        <v>0.393</v>
      </c>
      <c r="J53" s="14"/>
      <c r="K53" s="14"/>
    </row>
    <row r="54" spans="2:25" s="16" customFormat="1" ht="10.5" thickTop="1">
      <c r="B54" s="14"/>
      <c r="C54" s="14"/>
      <c r="D54" s="14"/>
      <c r="E54" s="14"/>
      <c r="F54" s="30"/>
      <c r="G54" s="14"/>
      <c r="H54" s="14"/>
      <c r="I54" s="22"/>
      <c r="J54" s="14"/>
      <c r="K54" s="14"/>
      <c r="Y54" s="14"/>
    </row>
    <row r="55" spans="2:12" s="16" customFormat="1" ht="9.75">
      <c r="B55" s="14" t="str">
        <f>$K$22+1&amp;" Projected Credit"</f>
        <v>2016 Projected Credit</v>
      </c>
      <c r="C55" s="14"/>
      <c r="D55" s="14"/>
      <c r="E55" s="14"/>
      <c r="F55" s="30"/>
      <c r="G55" s="14"/>
      <c r="H55" s="14"/>
      <c r="I55" s="22"/>
      <c r="J55" s="14"/>
      <c r="K55" s="14"/>
      <c r="L55" s="138" t="s">
        <v>89</v>
      </c>
    </row>
    <row r="56" spans="2:12" s="16" customFormat="1" ht="10.5" thickBot="1">
      <c r="B56" s="29"/>
      <c r="C56" s="14"/>
      <c r="D56" s="14"/>
      <c r="E56" s="14"/>
      <c r="F56" s="30" t="s">
        <v>70</v>
      </c>
      <c r="G56" s="139">
        <f>+F26/Value!P18*L56</f>
        <v>0.5289215221716594</v>
      </c>
      <c r="H56" s="14"/>
      <c r="I56" s="22">
        <f>+G56</f>
        <v>0.5289215221716594</v>
      </c>
      <c r="J56" s="19" t="s">
        <v>7</v>
      </c>
      <c r="K56" s="14"/>
      <c r="L56" s="141">
        <f>+'[1]WUTC_AW of Kent_MF'!$O$56</f>
        <v>0.5</v>
      </c>
    </row>
    <row r="57" spans="2:25" s="14" customFormat="1" ht="10.5" thickTop="1">
      <c r="B57" s="29"/>
      <c r="I57" s="22"/>
      <c r="X57" s="16"/>
      <c r="Y57" s="16"/>
    </row>
    <row r="58" spans="2:11" s="16" customFormat="1" ht="10.5" thickBot="1">
      <c r="B58" s="14"/>
      <c r="C58" s="14"/>
      <c r="D58" s="14"/>
      <c r="E58" s="14"/>
      <c r="F58" s="14"/>
      <c r="G58" s="30" t="str">
        <f>$K$22+1&amp;" Adjusted Credit"</f>
        <v>2016 Adjusted Credit</v>
      </c>
      <c r="H58" s="25"/>
      <c r="I58" s="26">
        <f>+I53+I56</f>
        <v>0.9219215221716595</v>
      </c>
      <c r="J58" s="14"/>
      <c r="K58" s="14"/>
    </row>
    <row r="59" s="16" customFormat="1" ht="10.5" thickTop="1">
      <c r="I59" s="22"/>
    </row>
    <row r="60" spans="7:9" s="16" customFormat="1" ht="9.75">
      <c r="G60" s="118" t="s">
        <v>74</v>
      </c>
      <c r="I60" s="16">
        <f>+I58*3.5</f>
        <v>3.226725327600808</v>
      </c>
    </row>
    <row r="61" spans="1:9" s="16" customFormat="1" ht="9.75">
      <c r="A61" s="94"/>
      <c r="B61" s="94"/>
      <c r="C61" s="94"/>
      <c r="D61" s="94"/>
      <c r="E61" s="94"/>
      <c r="F61" s="94"/>
      <c r="G61" s="118" t="s">
        <v>75</v>
      </c>
      <c r="I61" s="16">
        <f>I58*5</f>
        <v>4.609607610858298</v>
      </c>
    </row>
    <row r="62" spans="1:7" s="16" customFormat="1" ht="10.5" customHeight="1">
      <c r="A62" s="95"/>
      <c r="B62" s="96"/>
      <c r="C62" s="97"/>
      <c r="D62" s="97"/>
      <c r="E62" s="97"/>
      <c r="F62" s="98"/>
      <c r="G62" s="118"/>
    </row>
    <row r="63" spans="1:25" s="16" customFormat="1" ht="9.75" hidden="1">
      <c r="A63" s="99"/>
      <c r="B63" s="98"/>
      <c r="C63" s="98"/>
      <c r="D63" s="98"/>
      <c r="E63" s="98"/>
      <c r="F63" s="98"/>
      <c r="G63" s="118" t="s">
        <v>76</v>
      </c>
      <c r="I63" s="129">
        <v>43980.83115786259</v>
      </c>
      <c r="J63" s="38"/>
      <c r="K63" s="38"/>
      <c r="Y63" s="14"/>
    </row>
    <row r="64" spans="7:9" s="16" customFormat="1" ht="9.75" hidden="1">
      <c r="G64" s="118" t="s">
        <v>80</v>
      </c>
      <c r="I64" s="129">
        <v>6170.158374271459</v>
      </c>
    </row>
    <row r="65" spans="1:25" s="14" customFormat="1" ht="9.75">
      <c r="A65" s="100"/>
      <c r="B65" s="101"/>
      <c r="C65" s="33"/>
      <c r="D65" s="94"/>
      <c r="E65" s="33"/>
      <c r="F65" s="94"/>
      <c r="G65" s="16"/>
      <c r="H65" s="16"/>
      <c r="I65" s="16"/>
      <c r="X65" s="16"/>
      <c r="Y65" s="16"/>
    </row>
    <row r="66" spans="1:9" s="16" customFormat="1" ht="9.75">
      <c r="A66" s="100"/>
      <c r="B66" s="33"/>
      <c r="C66" s="33"/>
      <c r="D66" s="94"/>
      <c r="E66" s="33"/>
      <c r="F66" s="94"/>
      <c r="G66" s="118" t="s">
        <v>77</v>
      </c>
      <c r="I66" s="129">
        <f>'[2]2014-2015'!$E$6</f>
        <v>298.3798964421933</v>
      </c>
    </row>
    <row r="67" spans="1:9" s="16" customFormat="1" ht="9.75">
      <c r="A67" s="100"/>
      <c r="B67" s="33"/>
      <c r="C67" s="102"/>
      <c r="D67" s="94"/>
      <c r="E67" s="33"/>
      <c r="F67" s="94"/>
      <c r="G67" s="14"/>
      <c r="H67" s="14"/>
      <c r="I67" s="14"/>
    </row>
    <row r="68" spans="1:9" s="16" customFormat="1" ht="9.75">
      <c r="A68" s="100"/>
      <c r="B68" s="33"/>
      <c r="C68" s="33"/>
      <c r="D68" s="94"/>
      <c r="E68" s="33"/>
      <c r="F68" s="94"/>
      <c r="G68" s="118" t="s">
        <v>78</v>
      </c>
      <c r="I68" s="21">
        <f>I66/(G50)</f>
        <v>0.012319017006764079</v>
      </c>
    </row>
    <row r="69" spans="1:6" s="16" customFormat="1" ht="9.75">
      <c r="A69" s="100"/>
      <c r="B69" s="101"/>
      <c r="C69" s="33"/>
      <c r="D69" s="94"/>
      <c r="E69" s="33"/>
      <c r="F69" s="94"/>
    </row>
    <row r="70" spans="1:9" s="16" customFormat="1" ht="10.5" thickBot="1">
      <c r="A70" s="100"/>
      <c r="B70" s="101"/>
      <c r="C70" s="33"/>
      <c r="D70" s="94"/>
      <c r="E70" s="33"/>
      <c r="F70" s="94"/>
      <c r="G70" s="30" t="str">
        <f>$K$22+1&amp;" Net Credit"</f>
        <v>2016 Net Credit</v>
      </c>
      <c r="H70" s="25"/>
      <c r="I70" s="140">
        <f>+I58+I68</f>
        <v>0.9342405391784235</v>
      </c>
    </row>
    <row r="71" spans="1:25" s="16" customFormat="1" ht="10.5" thickTop="1">
      <c r="A71" s="100"/>
      <c r="B71" s="101"/>
      <c r="C71" s="33"/>
      <c r="D71" s="94"/>
      <c r="E71" s="33"/>
      <c r="F71" s="94"/>
      <c r="Y71" s="14"/>
    </row>
    <row r="72" spans="1:9" s="16" customFormat="1" ht="9.75">
      <c r="A72" s="100"/>
      <c r="B72" s="101"/>
      <c r="C72" s="33"/>
      <c r="D72" s="94"/>
      <c r="E72" s="33"/>
      <c r="F72" s="94"/>
      <c r="G72" s="118" t="s">
        <v>74</v>
      </c>
      <c r="I72" s="16">
        <f>+I70*3.5</f>
        <v>3.2698418871244823</v>
      </c>
    </row>
    <row r="73" spans="1:9" s="16" customFormat="1" ht="9.75">
      <c r="A73" s="100"/>
      <c r="B73" s="101"/>
      <c r="C73" s="33"/>
      <c r="D73" s="94"/>
      <c r="E73" s="33"/>
      <c r="F73" s="94"/>
      <c r="G73" s="118" t="s">
        <v>75</v>
      </c>
      <c r="I73" s="16">
        <f>I70*5</f>
        <v>4.671202695892117</v>
      </c>
    </row>
    <row r="74" spans="1:6" s="16" customFormat="1" ht="9.75">
      <c r="A74" s="100"/>
      <c r="B74" s="101"/>
      <c r="C74" s="33"/>
      <c r="D74" s="94"/>
      <c r="E74" s="33"/>
      <c r="F74" s="94"/>
    </row>
    <row r="75" spans="1:27" s="16" customFormat="1" ht="9.75">
      <c r="A75" s="100"/>
      <c r="B75" s="101"/>
      <c r="C75" s="33"/>
      <c r="D75" s="94"/>
      <c r="E75" s="33"/>
      <c r="F75" s="94"/>
      <c r="G75" s="14"/>
      <c r="H75" s="13"/>
      <c r="I75" s="14"/>
      <c r="J75" s="14"/>
      <c r="K75" s="13"/>
      <c r="L75" s="14"/>
      <c r="M75" s="14"/>
      <c r="N75" s="14"/>
      <c r="O75" s="14"/>
      <c r="P75" s="14"/>
      <c r="Q75" s="14"/>
      <c r="R75" s="14"/>
      <c r="S75" s="14"/>
      <c r="T75" s="14"/>
      <c r="U75" s="14"/>
      <c r="V75" s="13"/>
      <c r="W75" s="14"/>
      <c r="AA75" s="14"/>
    </row>
    <row r="76" spans="1:6" s="16" customFormat="1" ht="9.75">
      <c r="A76" s="100"/>
      <c r="B76" s="101"/>
      <c r="C76" s="33"/>
      <c r="D76" s="94"/>
      <c r="E76" s="33"/>
      <c r="F76" s="94"/>
    </row>
    <row r="77" spans="1:6" s="16" customFormat="1" ht="9.75">
      <c r="A77" s="100"/>
      <c r="B77" s="101"/>
      <c r="C77" s="33"/>
      <c r="D77" s="94"/>
      <c r="E77" s="33"/>
      <c r="F77" s="94"/>
    </row>
    <row r="78" spans="1:6" s="16" customFormat="1" ht="9.75">
      <c r="A78" s="100"/>
      <c r="B78" s="33"/>
      <c r="C78" s="33"/>
      <c r="D78" s="94"/>
      <c r="E78" s="33"/>
      <c r="F78" s="94"/>
    </row>
    <row r="79" spans="1:6" s="16" customFormat="1" ht="9.75">
      <c r="A79" s="100"/>
      <c r="B79" s="33"/>
      <c r="C79" s="102"/>
      <c r="D79" s="94"/>
      <c r="E79" s="33"/>
      <c r="F79" s="94"/>
    </row>
    <row r="80" spans="1:25" s="16" customFormat="1" ht="12">
      <c r="A80" s="103"/>
      <c r="B80" s="103"/>
      <c r="C80" s="103"/>
      <c r="D80" s="104"/>
      <c r="E80" s="103"/>
      <c r="F80" s="103"/>
      <c r="Y80" s="14"/>
    </row>
    <row r="81" spans="1:6" s="16" customFormat="1" ht="9.75">
      <c r="A81" s="105"/>
      <c r="B81" s="33"/>
      <c r="C81" s="102"/>
      <c r="D81" s="94"/>
      <c r="E81" s="102"/>
      <c r="F81" s="106"/>
    </row>
    <row r="82" s="16" customFormat="1" ht="9.75"/>
    <row r="83" s="16" customFormat="1" ht="9.75"/>
    <row r="84" s="16" customFormat="1" ht="9.75">
      <c r="B84" s="8"/>
    </row>
    <row r="85" spans="2:25" s="14" customFormat="1" ht="9.75">
      <c r="B85" s="29"/>
      <c r="X85" s="16"/>
      <c r="Y85" s="16"/>
    </row>
    <row r="86" s="16" customFormat="1" ht="9.75"/>
    <row r="87" s="16" customFormat="1" ht="9.75"/>
    <row r="88" s="16" customFormat="1" ht="9.75"/>
    <row r="89" s="16" customFormat="1" ht="9.75"/>
    <row r="90" s="16" customFormat="1" ht="9.75"/>
    <row r="91" s="16" customFormat="1" ht="9.75"/>
    <row r="92" s="16" customFormat="1" ht="9.75"/>
    <row r="93" s="16" customFormat="1" ht="9.75"/>
    <row r="94" s="16" customFormat="1" ht="9.75">
      <c r="A94" s="6"/>
    </row>
    <row r="95" s="16" customFormat="1" ht="12">
      <c r="AA95" s="5"/>
    </row>
    <row r="96" s="16" customFormat="1" ht="12">
      <c r="AA96" s="5"/>
    </row>
    <row r="97" s="16" customFormat="1" ht="12">
      <c r="AA97" s="5"/>
    </row>
    <row r="98" s="16" customFormat="1" ht="12">
      <c r="AA98" s="5"/>
    </row>
    <row r="99" spans="7:27" s="16" customFormat="1" ht="12">
      <c r="G99" s="39"/>
      <c r="I99" s="39"/>
      <c r="J99" s="39"/>
      <c r="L99" s="39"/>
      <c r="M99" s="39"/>
      <c r="N99" s="39"/>
      <c r="O99" s="39"/>
      <c r="P99" s="39"/>
      <c r="Q99" s="39"/>
      <c r="R99" s="39"/>
      <c r="S99" s="39"/>
      <c r="T99" s="39"/>
      <c r="U99" s="39"/>
      <c r="V99" s="39"/>
      <c r="W99" s="39"/>
      <c r="X99" s="39"/>
      <c r="Y99" s="39"/>
      <c r="AA99" s="5"/>
    </row>
    <row r="100" s="16" customFormat="1" ht="12">
      <c r="AA100" s="5"/>
    </row>
    <row r="101" spans="7:27" s="16" customFormat="1" ht="12.75" thickBot="1">
      <c r="G101" s="40"/>
      <c r="I101" s="40"/>
      <c r="J101" s="40"/>
      <c r="L101" s="40"/>
      <c r="M101" s="40"/>
      <c r="N101" s="40"/>
      <c r="O101" s="40"/>
      <c r="P101" s="40"/>
      <c r="Q101" s="40"/>
      <c r="R101" s="40"/>
      <c r="S101" s="40"/>
      <c r="T101" s="40"/>
      <c r="U101" s="40"/>
      <c r="V101" s="40"/>
      <c r="W101" s="40"/>
      <c r="X101" s="40"/>
      <c r="Y101" s="40"/>
      <c r="AA101" s="5"/>
    </row>
    <row r="102" ht="12.75" thickTop="1"/>
    <row r="103" spans="23:25" ht="12">
      <c r="W103" s="41"/>
      <c r="X103" s="41"/>
      <c r="Y103" s="41"/>
    </row>
    <row r="104" spans="23:27" ht="12">
      <c r="W104" s="41"/>
      <c r="AA104" s="41"/>
    </row>
  </sheetData>
  <sheetProtection/>
  <printOptions horizontalCentered="1"/>
  <pageMargins left="0" right="0" top="0.26" bottom="0.33" header="0" footer="0"/>
  <pageSetup fitToHeight="1" fitToWidth="1" orientation="portrait" scale="58" r:id="rId4"/>
  <headerFooter alignWithMargins="0">
    <oddFooter>&amp;R&amp;"Helv,Regular"&amp;6\\SERVER1\DPUBLIC\EXCEL\WUTC\&amp;F, &amp;A, &amp;D, &amp;T, 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118"/>
  <sheetViews>
    <sheetView showGridLines="0" zoomScalePageLayoutView="0" workbookViewId="0" topLeftCell="A1">
      <selection activeCell="E23" sqref="E23"/>
    </sheetView>
  </sheetViews>
  <sheetFormatPr defaultColWidth="9.140625" defaultRowHeight="12.75"/>
  <cols>
    <col min="1" max="1" width="8.140625" style="0" customWidth="1"/>
    <col min="2" max="2" width="2.140625" style="0" customWidth="1"/>
    <col min="3" max="13" width="11.7109375" style="0" customWidth="1"/>
    <col min="14" max="14" width="2.8515625" style="0" customWidth="1"/>
    <col min="15" max="15" width="9.00390625" style="57" bestFit="1" customWidth="1"/>
    <col min="16" max="16" width="15.8515625" style="0" customWidth="1"/>
    <col min="17" max="17" width="9.140625" style="0" bestFit="1" customWidth="1"/>
  </cols>
  <sheetData>
    <row r="1" spans="1:2" ht="12.75">
      <c r="A1" s="42" t="s">
        <v>28</v>
      </c>
      <c r="B1" s="43"/>
    </row>
    <row r="2" spans="1:2" ht="12.75">
      <c r="A2" s="44" t="str">
        <f>'WUTC_AW of Bellevue_MF'!A1</f>
        <v>Rabanco Ltd (dba Allied Waste of Bellevue)</v>
      </c>
      <c r="B2" s="44"/>
    </row>
    <row r="3" ht="12.75">
      <c r="B3" s="55"/>
    </row>
    <row r="4" spans="2:15" ht="12.75">
      <c r="B4" s="55"/>
      <c r="C4" s="55"/>
      <c r="D4" s="55"/>
      <c r="E4" s="55"/>
      <c r="F4" s="55"/>
      <c r="G4" s="55"/>
      <c r="H4" s="55"/>
      <c r="I4" s="55"/>
      <c r="J4" s="55"/>
      <c r="K4" s="55"/>
      <c r="L4" s="55"/>
      <c r="M4" s="55"/>
      <c r="O4" s="58" t="str">
        <f>+TEXT(P18,"00.0%")&amp;" of"</f>
        <v>49.8% of</v>
      </c>
    </row>
    <row r="5" spans="2:17" ht="12.75">
      <c r="B5" s="55"/>
      <c r="C5" s="46" t="s">
        <v>15</v>
      </c>
      <c r="D5" s="46" t="s">
        <v>16</v>
      </c>
      <c r="E5" s="46" t="s">
        <v>27</v>
      </c>
      <c r="F5" s="46" t="s">
        <v>17</v>
      </c>
      <c r="G5" s="46" t="s">
        <v>18</v>
      </c>
      <c r="H5" s="46" t="s">
        <v>19</v>
      </c>
      <c r="I5" s="46" t="s">
        <v>20</v>
      </c>
      <c r="J5" s="46" t="s">
        <v>21</v>
      </c>
      <c r="K5" s="46" t="s">
        <v>22</v>
      </c>
      <c r="L5" s="46" t="s">
        <v>23</v>
      </c>
      <c r="M5" s="46" t="s">
        <v>24</v>
      </c>
      <c r="O5" s="58" t="s">
        <v>24</v>
      </c>
      <c r="P5" s="46" t="s">
        <v>90</v>
      </c>
      <c r="Q5" s="142" t="s">
        <v>91</v>
      </c>
    </row>
    <row r="6" spans="1:18" ht="15.75" customHeight="1">
      <c r="A6" s="50">
        <f>+Pricing!A4</f>
        <v>41760</v>
      </c>
      <c r="B6" s="55"/>
      <c r="C6" s="56">
        <f>'Commodity Tonnages'!C6*Pricing!C4</f>
        <v>285.08080229999996</v>
      </c>
      <c r="D6" s="60">
        <f>'Commodity Tonnages'!D6*Pricing!D4</f>
        <v>-94.63163424</v>
      </c>
      <c r="E6" s="60">
        <f>'Commodity Tonnages'!E6*Pricing!E4</f>
        <v>0</v>
      </c>
      <c r="F6" s="60">
        <f>'Commodity Tonnages'!F6*Pricing!F4</f>
        <v>46.650831149999995</v>
      </c>
      <c r="G6" s="60">
        <f>'Commodity Tonnages'!G6*Pricing!G4</f>
        <v>516.3375672</v>
      </c>
      <c r="H6" s="60">
        <f>'Commodity Tonnages'!H6*Pricing!H4</f>
        <v>795.0610267599999</v>
      </c>
      <c r="I6" s="60">
        <f>'Commodity Tonnages'!I6*Pricing!I4</f>
        <v>149.68197741699998</v>
      </c>
      <c r="J6" s="60">
        <f>'Commodity Tonnages'!J6*Pricing!J4</f>
        <v>149.68197741699998</v>
      </c>
      <c r="K6" s="60">
        <f>'Commodity Tonnages'!K6*Pricing!K4</f>
        <v>625.4303880382795</v>
      </c>
      <c r="L6" s="60">
        <f>'Commodity Tonnages'!L6*Pricing!L4</f>
        <v>-251.26561606000053</v>
      </c>
      <c r="M6" s="123">
        <f>SUM(C6:L6)</f>
        <v>2222.0273199822786</v>
      </c>
      <c r="O6" s="80">
        <f>+M6-Q6</f>
        <v>1110.9847199822786</v>
      </c>
      <c r="P6" s="143">
        <f>_xlfn.IFERROR(O6/M6,0)</f>
        <v>0.4999869758537168</v>
      </c>
      <c r="Q6" s="145">
        <v>1111.0426</v>
      </c>
      <c r="R6" s="59"/>
    </row>
    <row r="7" spans="1:18" ht="15.75" customHeight="1">
      <c r="A7" s="50">
        <f>+Pricing!A5</f>
        <v>41820</v>
      </c>
      <c r="B7" s="55"/>
      <c r="C7" s="56">
        <f>'Commodity Tonnages'!C7*Pricing!C5</f>
        <v>273.951620775</v>
      </c>
      <c r="D7" s="60">
        <f>'Commodity Tonnages'!D7*Pricing!D5</f>
        <v>-42.982449120000005</v>
      </c>
      <c r="E7" s="60">
        <f>'Commodity Tonnages'!E7*Pricing!E5</f>
        <v>0</v>
      </c>
      <c r="F7" s="60">
        <f>'Commodity Tonnages'!F7*Pricing!F5</f>
        <v>42.63834613499999</v>
      </c>
      <c r="G7" s="60">
        <f>'Commodity Tonnages'!G7*Pricing!G5</f>
        <v>501.4830366</v>
      </c>
      <c r="H7" s="60">
        <f>'Commodity Tonnages'!H7*Pricing!H5</f>
        <v>766.2213944279998</v>
      </c>
      <c r="I7" s="60">
        <f>'Commodity Tonnages'!I7*Pricing!I5</f>
        <v>149.044344435</v>
      </c>
      <c r="J7" s="60">
        <f>'Commodity Tonnages'!J7*Pricing!J5</f>
        <v>149.044344435</v>
      </c>
      <c r="K7" s="60">
        <f>'Commodity Tonnages'!K7*Pricing!K5</f>
        <v>593.6590154879998</v>
      </c>
      <c r="L7" s="60">
        <f>'Commodity Tonnages'!L7*Pricing!L5</f>
        <v>-248.20140123000053</v>
      </c>
      <c r="M7" s="123">
        <f aca="true" t="shared" si="0" ref="M7:M17">SUM(C7:L7)</f>
        <v>2184.858251945999</v>
      </c>
      <c r="O7" s="80">
        <f aca="true" t="shared" si="1" ref="O7:O17">+M7-Q7</f>
        <v>1098.0610019459994</v>
      </c>
      <c r="P7" s="143">
        <f aca="true" t="shared" si="2" ref="P7:P17">_xlfn.IFERROR(O7/M7,0)</f>
        <v>0.5025776848305759</v>
      </c>
      <c r="Q7" s="145">
        <v>1086.7972499999998</v>
      </c>
      <c r="R7" s="59"/>
    </row>
    <row r="8" spans="1:18" ht="15.75" customHeight="1">
      <c r="A8" s="50">
        <f>+Pricing!A6</f>
        <v>41851</v>
      </c>
      <c r="B8" s="51"/>
      <c r="C8" s="56">
        <f>'Commodity Tonnages'!C8*Pricing!C6</f>
        <v>266.06200582499997</v>
      </c>
      <c r="D8" s="60">
        <f>'Commodity Tonnages'!D8*Pricing!D6</f>
        <v>-44.032393600000006</v>
      </c>
      <c r="E8" s="60">
        <f>'Commodity Tonnages'!E8*Pricing!E6</f>
        <v>0</v>
      </c>
      <c r="F8" s="60">
        <f>'Commodity Tonnages'!F8*Pricing!F6</f>
        <v>39.87807516</v>
      </c>
      <c r="G8" s="60">
        <f>'Commodity Tonnages'!G8*Pricing!G6</f>
        <v>475.71471675000004</v>
      </c>
      <c r="H8" s="60">
        <f>'Commodity Tonnages'!H8*Pricing!H6</f>
        <v>721.494219348</v>
      </c>
      <c r="I8" s="60">
        <f>'Commodity Tonnages'!I8*Pricing!I6</f>
        <v>157.29565919200002</v>
      </c>
      <c r="J8" s="60">
        <f>'Commodity Tonnages'!J8*Pricing!J6</f>
        <v>157.29565919200002</v>
      </c>
      <c r="K8" s="60">
        <f>'Commodity Tonnages'!K8*Pricing!K6</f>
        <v>593.53836696</v>
      </c>
      <c r="L8" s="60">
        <f>'Commodity Tonnages'!L8*Pricing!L6</f>
        <v>-233.52167437000054</v>
      </c>
      <c r="M8" s="123">
        <f t="shared" si="0"/>
        <v>2133.7246344569994</v>
      </c>
      <c r="O8" s="80">
        <f t="shared" si="1"/>
        <v>1070.1527844569994</v>
      </c>
      <c r="P8" s="143">
        <f t="shared" si="2"/>
        <v>0.501542123653335</v>
      </c>
      <c r="Q8" s="145">
        <v>1063.57185</v>
      </c>
      <c r="R8" s="59"/>
    </row>
    <row r="9" spans="1:18" ht="15.75" customHeight="1">
      <c r="A9" s="50">
        <f>+Pricing!A7</f>
        <v>41882</v>
      </c>
      <c r="B9" s="51"/>
      <c r="C9" s="56">
        <f>'Commodity Tonnages'!C9*Pricing!C7</f>
        <v>288.10333124999994</v>
      </c>
      <c r="D9" s="60">
        <f>'Commodity Tonnages'!D9*Pricing!D7</f>
        <v>-51.97257000000001</v>
      </c>
      <c r="E9" s="60">
        <f>'Commodity Tonnages'!E9*Pricing!E7</f>
        <v>0</v>
      </c>
      <c r="F9" s="60">
        <f>'Commodity Tonnages'!F9*Pricing!F7</f>
        <v>40.793878125</v>
      </c>
      <c r="G9" s="60">
        <f>'Commodity Tonnages'!G9*Pricing!G7</f>
        <v>485.0118</v>
      </c>
      <c r="H9" s="60">
        <f>'Commodity Tonnages'!H9*Pricing!H7</f>
        <v>738.7373542499998</v>
      </c>
      <c r="I9" s="60">
        <f>'Commodity Tonnages'!I9*Pricing!I7</f>
        <v>163.940844375</v>
      </c>
      <c r="J9" s="60">
        <f>'Commodity Tonnages'!J9*Pricing!J7</f>
        <v>163.940844375</v>
      </c>
      <c r="K9" s="60">
        <f>'Commodity Tonnages'!K9*Pricing!K7</f>
        <v>595.3746644999999</v>
      </c>
      <c r="L9" s="60">
        <f>'Commodity Tonnages'!L9*Pricing!L7</f>
        <v>-240.5052337500005</v>
      </c>
      <c r="M9" s="123">
        <f t="shared" si="0"/>
        <v>2183.4249131249994</v>
      </c>
      <c r="O9" s="80">
        <f t="shared" si="1"/>
        <v>1091.7811631249995</v>
      </c>
      <c r="P9" s="143">
        <f t="shared" si="2"/>
        <v>0.5000314673346845</v>
      </c>
      <c r="Q9" s="145">
        <v>1091.64375</v>
      </c>
      <c r="R9" s="59"/>
    </row>
    <row r="10" spans="1:18" ht="15.75" customHeight="1">
      <c r="A10" s="50">
        <f>+Pricing!A8</f>
        <v>41912</v>
      </c>
      <c r="B10" s="51"/>
      <c r="C10" s="56">
        <f>'Commodity Tonnages'!C10*Pricing!C8</f>
        <v>333.4317545999999</v>
      </c>
      <c r="D10" s="60">
        <f>'Commodity Tonnages'!D10*Pricing!D8</f>
        <v>17.7574384</v>
      </c>
      <c r="E10" s="60">
        <f>'Commodity Tonnages'!E10*Pricing!E8</f>
        <v>0</v>
      </c>
      <c r="F10" s="60">
        <f>'Commodity Tonnages'!F10*Pricing!F8</f>
        <v>48.892020869999996</v>
      </c>
      <c r="G10" s="60">
        <f>'Commodity Tonnages'!G10*Pricing!G8</f>
        <v>504.7310814</v>
      </c>
      <c r="H10" s="60">
        <f>'Commodity Tonnages'!H10*Pricing!H8</f>
        <v>780.811957674</v>
      </c>
      <c r="I10" s="60">
        <f>'Commodity Tonnages'!I10*Pricing!I8</f>
        <v>206.549649908</v>
      </c>
      <c r="J10" s="60">
        <f>'Commodity Tonnages'!J10*Pricing!J8</f>
        <v>206.549649908</v>
      </c>
      <c r="K10" s="60">
        <f>'Commodity Tonnages'!K10*Pricing!K8</f>
        <v>629.708526216</v>
      </c>
      <c r="L10" s="60">
        <f>'Commodity Tonnages'!L10*Pricing!L8</f>
        <v>-275.28050903000064</v>
      </c>
      <c r="M10" s="123">
        <f t="shared" si="0"/>
        <v>2453.151569945999</v>
      </c>
      <c r="O10" s="80">
        <f t="shared" si="1"/>
        <v>1226.6490699459991</v>
      </c>
      <c r="P10" s="143">
        <f t="shared" si="2"/>
        <v>0.5000298738055559</v>
      </c>
      <c r="Q10" s="145">
        <v>1226.5025</v>
      </c>
      <c r="R10" s="59"/>
    </row>
    <row r="11" spans="1:18" ht="15.75" customHeight="1">
      <c r="A11" s="50">
        <f>+Pricing!A9</f>
        <v>41943</v>
      </c>
      <c r="B11" s="51"/>
      <c r="C11" s="56">
        <f>'Commodity Tonnages'!C11*Pricing!C9</f>
        <v>327.647399625</v>
      </c>
      <c r="D11" s="60">
        <f>'Commodity Tonnages'!D11*Pricing!D9</f>
        <v>6.827467919999999</v>
      </c>
      <c r="E11" s="60">
        <f>'Commodity Tonnages'!E11*Pricing!E9</f>
        <v>0</v>
      </c>
      <c r="F11" s="60">
        <f>'Commodity Tonnages'!F11*Pricing!F9</f>
        <v>39.711498750000004</v>
      </c>
      <c r="G11" s="60">
        <f>'Commodity Tonnages'!G11*Pricing!G9</f>
        <v>518.58281475</v>
      </c>
      <c r="H11" s="60">
        <f>'Commodity Tonnages'!H11*Pricing!H9</f>
        <v>759.0921857399999</v>
      </c>
      <c r="I11" s="60">
        <f>'Commodity Tonnages'!I11*Pricing!I9</f>
        <v>200.71099781249998</v>
      </c>
      <c r="J11" s="60">
        <f>'Commodity Tonnages'!J11*Pricing!J9</f>
        <v>200.71099781249998</v>
      </c>
      <c r="K11" s="60">
        <f>'Commodity Tonnages'!K11*Pricing!K9</f>
        <v>659.99703231</v>
      </c>
      <c r="L11" s="60">
        <f>'Commodity Tonnages'!L11*Pricing!L9</f>
        <v>-276.8482468500006</v>
      </c>
      <c r="M11" s="123">
        <f t="shared" si="0"/>
        <v>2436.4321478699994</v>
      </c>
      <c r="O11" s="80">
        <f t="shared" si="1"/>
        <v>1218.2903978699994</v>
      </c>
      <c r="P11" s="143">
        <f t="shared" si="2"/>
        <v>0.5000305052349046</v>
      </c>
      <c r="Q11" s="145">
        <v>1218.14175</v>
      </c>
      <c r="R11" s="59"/>
    </row>
    <row r="12" spans="1:18" ht="15.75" customHeight="1">
      <c r="A12" s="50">
        <f>+Pricing!A10</f>
        <v>41973</v>
      </c>
      <c r="B12" s="51"/>
      <c r="C12" s="56">
        <f>'Commodity Tonnages'!C12*Pricing!C10</f>
        <v>338.184</v>
      </c>
      <c r="D12" s="60">
        <f>'Commodity Tonnages'!D12*Pricing!D10</f>
        <v>-19.114979520000002</v>
      </c>
      <c r="E12" s="60">
        <f>'Commodity Tonnages'!E12*Pricing!E10</f>
        <v>0</v>
      </c>
      <c r="F12" s="60">
        <f>'Commodity Tonnages'!F12*Pricing!F10</f>
        <v>31.920342300000005</v>
      </c>
      <c r="G12" s="60">
        <f>'Commodity Tonnages'!G12*Pricing!G10</f>
        <v>455.026572</v>
      </c>
      <c r="H12" s="60">
        <f>'Commodity Tonnages'!H12*Pricing!H10</f>
        <v>663.93087348</v>
      </c>
      <c r="I12" s="60">
        <f>'Commodity Tonnages'!I12*Pricing!I10</f>
        <v>172.03879959000002</v>
      </c>
      <c r="J12" s="60">
        <f>'Commodity Tonnages'!J12*Pricing!J10</f>
        <v>172.03879959000002</v>
      </c>
      <c r="K12" s="60">
        <f>'Commodity Tonnages'!K12*Pricing!K10</f>
        <v>607.209372</v>
      </c>
      <c r="L12" s="60">
        <f>'Commodity Tonnages'!L12*Pricing!L10</f>
        <v>-260.81456460000055</v>
      </c>
      <c r="M12" s="123">
        <f t="shared" si="0"/>
        <v>2160.4192148399993</v>
      </c>
      <c r="O12" s="80">
        <f t="shared" si="1"/>
        <v>1080.1702148399993</v>
      </c>
      <c r="P12" s="143">
        <f t="shared" si="2"/>
        <v>0.49998176623327095</v>
      </c>
      <c r="Q12" s="145">
        <v>1080.249</v>
      </c>
      <c r="R12" s="59"/>
    </row>
    <row r="13" spans="1:18" ht="15.75" customHeight="1">
      <c r="A13" s="50">
        <f>+Pricing!A11</f>
        <v>42004</v>
      </c>
      <c r="B13" s="51"/>
      <c r="C13" s="56">
        <f>'Commodity Tonnages'!C13*Pricing!C11</f>
        <v>360.3915</v>
      </c>
      <c r="D13" s="60">
        <f>'Commodity Tonnages'!D13*Pricing!D11</f>
        <v>-34.032490128</v>
      </c>
      <c r="E13" s="60">
        <f>'Commodity Tonnages'!E13*Pricing!E11</f>
        <v>0</v>
      </c>
      <c r="F13" s="60">
        <f>'Commodity Tonnages'!F13*Pricing!F11</f>
        <v>35.51085846</v>
      </c>
      <c r="G13" s="60">
        <f>'Commodity Tonnages'!G13*Pricing!G11</f>
        <v>478.5956721</v>
      </c>
      <c r="H13" s="60">
        <f>'Commodity Tonnages'!H13*Pricing!H11</f>
        <v>698.026947912</v>
      </c>
      <c r="I13" s="60">
        <f>'Commodity Tonnages'!I13*Pricing!I11</f>
        <v>155.53352367000002</v>
      </c>
      <c r="J13" s="60">
        <f>'Commodity Tonnages'!J13*Pricing!J11</f>
        <v>155.53352367000002</v>
      </c>
      <c r="K13" s="60">
        <f>'Commodity Tonnages'!K13*Pricing!K11</f>
        <v>637.8858319679999</v>
      </c>
      <c r="L13" s="60">
        <f>'Commodity Tonnages'!L13*Pricing!L11</f>
        <v>-287.75115078000067</v>
      </c>
      <c r="M13" s="123">
        <f t="shared" si="0"/>
        <v>2199.694216871999</v>
      </c>
      <c r="O13" s="80">
        <f t="shared" si="1"/>
        <v>1099.672566871999</v>
      </c>
      <c r="P13" s="143">
        <f t="shared" si="2"/>
        <v>0.4999206518966765</v>
      </c>
      <c r="Q13" s="145">
        <v>1100.02165</v>
      </c>
      <c r="R13" s="59"/>
    </row>
    <row r="14" spans="1:18" ht="15.75" customHeight="1">
      <c r="A14" s="50">
        <f>+Pricing!A12</f>
        <v>42035</v>
      </c>
      <c r="B14" s="51"/>
      <c r="C14" s="56">
        <f>'Commodity Tonnages'!C14*Pricing!C12</f>
        <v>335.03505</v>
      </c>
      <c r="D14" s="60">
        <f>'Commodity Tonnages'!D14*Pricing!D12</f>
        <v>-28.092505168</v>
      </c>
      <c r="E14" s="60">
        <f>'Commodity Tonnages'!E14*Pricing!E12</f>
        <v>0</v>
      </c>
      <c r="F14" s="60">
        <f>'Commodity Tonnages'!F14*Pricing!F12</f>
        <v>35.337715875</v>
      </c>
      <c r="G14" s="60">
        <f>'Commodity Tonnages'!G14*Pricing!G12</f>
        <v>465.48243105</v>
      </c>
      <c r="H14" s="60">
        <f>'Commodity Tonnages'!H14*Pricing!H12</f>
        <v>692.1949665119998</v>
      </c>
      <c r="I14" s="60">
        <f>'Commodity Tonnages'!I14*Pricing!I12</f>
        <v>118.32615221699999</v>
      </c>
      <c r="J14" s="60">
        <f>'Commodity Tonnages'!J14*Pricing!J12</f>
        <v>118.32615221699999</v>
      </c>
      <c r="K14" s="60">
        <f>'Commodity Tonnages'!K14*Pricing!K12</f>
        <v>616.42971621</v>
      </c>
      <c r="L14" s="60">
        <f>'Commodity Tonnages'!L14*Pricing!L12</f>
        <v>-287.8224115900006</v>
      </c>
      <c r="M14" s="123">
        <f t="shared" si="0"/>
        <v>2065.2172673229993</v>
      </c>
      <c r="O14" s="80">
        <f t="shared" si="1"/>
        <v>1032.3912673229993</v>
      </c>
      <c r="P14" s="143">
        <f t="shared" si="2"/>
        <v>0.49989474892451286</v>
      </c>
      <c r="Q14" s="145">
        <v>1032.826</v>
      </c>
      <c r="R14" s="59"/>
    </row>
    <row r="15" spans="1:18" ht="15.75" customHeight="1">
      <c r="A15" s="50">
        <f>+Pricing!A13</f>
        <v>42063</v>
      </c>
      <c r="B15" s="51"/>
      <c r="C15" s="56">
        <f>'Commodity Tonnages'!C15*Pricing!C13</f>
        <v>302.08641697499996</v>
      </c>
      <c r="D15" s="60">
        <f>'Commodity Tonnages'!D15*Pricing!D13</f>
        <v>-59.249530704</v>
      </c>
      <c r="E15" s="60">
        <f>'Commodity Tonnages'!E15*Pricing!E13</f>
        <v>0</v>
      </c>
      <c r="F15" s="60">
        <f>'Commodity Tonnages'!F15*Pricing!F13</f>
        <v>23.719131975</v>
      </c>
      <c r="G15" s="60">
        <f>'Commodity Tonnages'!G15*Pricing!G13</f>
        <v>419.59717799999993</v>
      </c>
      <c r="H15" s="60">
        <f>'Commodity Tonnages'!H15*Pricing!H13</f>
        <v>614.915829248</v>
      </c>
      <c r="I15" s="60">
        <f>'Commodity Tonnages'!I15*Pricing!I13</f>
        <v>86.04623630050001</v>
      </c>
      <c r="J15" s="60">
        <f>'Commodity Tonnages'!J15*Pricing!J13</f>
        <v>86.04623630050001</v>
      </c>
      <c r="K15" s="60">
        <f>'Commodity Tonnages'!K15*Pricing!K13</f>
        <v>481.2354938160001</v>
      </c>
      <c r="L15" s="60">
        <f>'Commodity Tonnages'!L15*Pricing!L13</f>
        <v>-262.0259983700006</v>
      </c>
      <c r="M15" s="123">
        <f t="shared" si="0"/>
        <v>1692.3709935409993</v>
      </c>
      <c r="O15" s="80">
        <f t="shared" si="1"/>
        <v>846.1094435409992</v>
      </c>
      <c r="P15" s="143">
        <f t="shared" si="2"/>
        <v>0.4999550611362457</v>
      </c>
      <c r="Q15" s="145">
        <v>846.26155</v>
      </c>
      <c r="R15" s="59"/>
    </row>
    <row r="16" spans="1:18" ht="15.75" customHeight="1">
      <c r="A16" s="50">
        <f>+Pricing!A14</f>
        <v>42094</v>
      </c>
      <c r="B16" s="51"/>
      <c r="C16" s="56">
        <f>'Commodity Tonnages'!C16*Pricing!C14</f>
        <v>322.43175195</v>
      </c>
      <c r="D16" s="60">
        <f>'Commodity Tonnages'!D16*Pricing!D14</f>
        <v>-37.916573968</v>
      </c>
      <c r="E16" s="60">
        <f>'Commodity Tonnages'!E16*Pricing!E14</f>
        <v>0</v>
      </c>
      <c r="F16" s="60">
        <f>'Commodity Tonnages'!F16*Pricing!F14</f>
        <v>27.083122605</v>
      </c>
      <c r="G16" s="60">
        <f>'Commodity Tonnages'!G16*Pricing!G14</f>
        <v>482.448876</v>
      </c>
      <c r="H16" s="60">
        <f>'Commodity Tonnages'!H16*Pricing!H14</f>
        <v>745.0089305399998</v>
      </c>
      <c r="I16" s="60">
        <f>'Commodity Tonnages'!I16*Pricing!I14</f>
        <v>110.554870993</v>
      </c>
      <c r="J16" s="60">
        <f>'Commodity Tonnages'!J16*Pricing!J14</f>
        <v>110.554870993</v>
      </c>
      <c r="K16" s="60">
        <f>'Commodity Tonnages'!K16*Pricing!K14</f>
        <v>527.876241354</v>
      </c>
      <c r="L16" s="60">
        <f>'Commodity Tonnages'!L16*Pricing!L14</f>
        <v>-294.23588449000067</v>
      </c>
      <c r="M16" s="123">
        <f t="shared" si="0"/>
        <v>1993.8062059769989</v>
      </c>
      <c r="O16" s="80">
        <f t="shared" si="1"/>
        <v>996.8591559769989</v>
      </c>
      <c r="P16" s="143">
        <f t="shared" si="2"/>
        <v>0.4999779582331679</v>
      </c>
      <c r="Q16" s="145">
        <v>996.94705</v>
      </c>
      <c r="R16" s="59"/>
    </row>
    <row r="17" spans="1:18" ht="15.75" customHeight="1">
      <c r="A17" s="50">
        <f>+Pricing!A15</f>
        <v>42124</v>
      </c>
      <c r="B17" s="51"/>
      <c r="C17" s="56">
        <f>'Commodity Tonnages'!C17*Pricing!C15</f>
        <v>282.00302812499996</v>
      </c>
      <c r="D17" s="60">
        <f>'Commodity Tonnages'!D17*Pricing!D15</f>
        <v>-95.43443</v>
      </c>
      <c r="E17" s="60">
        <f>'Commodity Tonnages'!E17*Pricing!E15</f>
        <v>0</v>
      </c>
      <c r="F17" s="60">
        <f>'Commodity Tonnages'!F17*Pricing!F15</f>
        <v>25.10825625</v>
      </c>
      <c r="G17" s="60">
        <f>'Commodity Tonnages'!G17*Pricing!G15</f>
        <v>463.08478125</v>
      </c>
      <c r="H17" s="60">
        <f>'Commodity Tonnages'!H17*Pricing!H15</f>
        <v>699.1788824999999</v>
      </c>
      <c r="I17" s="60">
        <f>'Commodity Tonnages'!I17*Pricing!I15</f>
        <v>124.53764268749998</v>
      </c>
      <c r="J17" s="60">
        <f>'Commodity Tonnages'!J17*Pricing!J15</f>
        <v>124.53764268749998</v>
      </c>
      <c r="K17" s="60">
        <f>'Commodity Tonnages'!K17*Pricing!K15</f>
        <v>552.7307362499998</v>
      </c>
      <c r="L17" s="60">
        <f>'Commodity Tonnages'!L17*Pricing!L15</f>
        <v>-276.1356387500006</v>
      </c>
      <c r="M17" s="123">
        <f t="shared" si="0"/>
        <v>1899.6109009999993</v>
      </c>
      <c r="O17" s="80">
        <f t="shared" si="1"/>
        <v>894.7009009999992</v>
      </c>
      <c r="P17" s="143">
        <f t="shared" si="2"/>
        <v>0.4709916649399137</v>
      </c>
      <c r="Q17" s="145">
        <v>1004.9100000000001</v>
      </c>
      <c r="R17" s="59"/>
    </row>
    <row r="18" spans="1:17" ht="15.75" customHeight="1">
      <c r="A18" s="54" t="s">
        <v>26</v>
      </c>
      <c r="B18" s="51"/>
      <c r="C18" s="120">
        <f aca="true" t="shared" si="3" ref="C18:L18">SUM(C6:C17)</f>
        <v>3714.408661425</v>
      </c>
      <c r="D18" s="121">
        <f t="shared" si="3"/>
        <v>-482.87465012800004</v>
      </c>
      <c r="E18" s="121">
        <f t="shared" si="3"/>
        <v>0</v>
      </c>
      <c r="F18" s="120">
        <f t="shared" si="3"/>
        <v>437.244077655</v>
      </c>
      <c r="G18" s="120">
        <f t="shared" si="3"/>
        <v>5766.0965271000005</v>
      </c>
      <c r="H18" s="120">
        <f t="shared" si="3"/>
        <v>8674.674568391998</v>
      </c>
      <c r="I18" s="120">
        <f t="shared" si="3"/>
        <v>1794.2606985974999</v>
      </c>
      <c r="J18" s="120">
        <f t="shared" si="3"/>
        <v>1794.2606985974999</v>
      </c>
      <c r="K18" s="120">
        <f t="shared" si="3"/>
        <v>7121.075385110278</v>
      </c>
      <c r="L18" s="121">
        <f t="shared" si="3"/>
        <v>-3194.4083298700075</v>
      </c>
      <c r="M18" s="124">
        <f>SUM(C18:L18)</f>
        <v>25624.73763687927</v>
      </c>
      <c r="O18" s="122">
        <f>SUM(O6:O17)</f>
        <v>12765.82268687927</v>
      </c>
      <c r="P18" s="144">
        <f>+O18/M18</f>
        <v>0.49818354699977985</v>
      </c>
      <c r="Q18" s="122"/>
    </row>
    <row r="19" spans="1:15" ht="12.75">
      <c r="A19" s="51"/>
      <c r="B19" s="51"/>
      <c r="C19" s="56"/>
      <c r="D19" s="56"/>
      <c r="E19" s="56"/>
      <c r="F19" s="56"/>
      <c r="G19" s="56"/>
      <c r="H19" s="56"/>
      <c r="I19" s="56"/>
      <c r="J19" s="56"/>
      <c r="K19" s="56"/>
      <c r="L19" s="56"/>
      <c r="M19" s="56"/>
      <c r="O19" s="62"/>
    </row>
    <row r="20" spans="1:15" ht="12.75">
      <c r="A20" s="51"/>
      <c r="B20" s="51"/>
      <c r="C20" s="51"/>
      <c r="D20" s="51"/>
      <c r="E20" s="51"/>
      <c r="F20" s="51"/>
      <c r="G20" s="51"/>
      <c r="H20" s="51"/>
      <c r="I20" s="51"/>
      <c r="J20" s="51"/>
      <c r="K20" s="51"/>
      <c r="L20" s="51"/>
      <c r="M20" s="52"/>
      <c r="O20" s="63"/>
    </row>
    <row r="21" spans="1:15" ht="12.75">
      <c r="A21" s="51"/>
      <c r="B21" s="51"/>
      <c r="C21" s="51"/>
      <c r="D21" s="51"/>
      <c r="E21" s="51"/>
      <c r="F21" s="51"/>
      <c r="G21" s="51"/>
      <c r="H21" s="51"/>
      <c r="I21" s="51"/>
      <c r="J21" s="51"/>
      <c r="K21" s="51"/>
      <c r="L21" s="51"/>
      <c r="M21" s="52"/>
      <c r="O21" s="64"/>
    </row>
    <row r="22" spans="1:13" ht="12.75">
      <c r="A22" s="51"/>
      <c r="B22" s="51"/>
      <c r="C22" s="51"/>
      <c r="D22" s="51"/>
      <c r="E22" s="51"/>
      <c r="F22" s="51"/>
      <c r="G22" s="51"/>
      <c r="H22" s="51"/>
      <c r="I22" s="51"/>
      <c r="J22" s="51"/>
      <c r="K22" s="51"/>
      <c r="L22" s="51"/>
      <c r="M22" s="52"/>
    </row>
    <row r="23" spans="1:13" ht="12.75">
      <c r="A23" s="51"/>
      <c r="B23" s="51"/>
      <c r="C23" s="51"/>
      <c r="D23" s="51"/>
      <c r="E23" s="51"/>
      <c r="F23" s="51"/>
      <c r="G23" s="51"/>
      <c r="H23" s="51"/>
      <c r="I23" s="51"/>
      <c r="J23" s="51"/>
      <c r="K23" s="51"/>
      <c r="L23" s="51"/>
      <c r="M23" s="52"/>
    </row>
    <row r="24" spans="1:13" ht="12.75">
      <c r="A24" s="51"/>
      <c r="B24" s="51"/>
      <c r="C24" s="51"/>
      <c r="D24" s="51"/>
      <c r="E24" s="51"/>
      <c r="F24" s="51"/>
      <c r="G24" s="51"/>
      <c r="H24" s="51"/>
      <c r="I24" s="51"/>
      <c r="J24" s="51"/>
      <c r="K24" s="51"/>
      <c r="L24" s="51"/>
      <c r="M24" s="52"/>
    </row>
    <row r="25" spans="1:13" ht="12.75">
      <c r="A25" s="51"/>
      <c r="B25" s="51"/>
      <c r="C25" s="51"/>
      <c r="D25" s="51"/>
      <c r="E25" s="51"/>
      <c r="F25" s="51"/>
      <c r="G25" s="51"/>
      <c r="H25" s="51"/>
      <c r="I25" s="51"/>
      <c r="J25" s="51"/>
      <c r="K25" s="51"/>
      <c r="L25" s="51"/>
      <c r="M25" s="52"/>
    </row>
    <row r="26" spans="1:13" ht="12.75">
      <c r="A26" s="51"/>
      <c r="B26" s="51"/>
      <c r="C26" s="51"/>
      <c r="D26" s="51"/>
      <c r="E26" s="51"/>
      <c r="F26" s="51"/>
      <c r="G26" s="51"/>
      <c r="H26" s="51"/>
      <c r="I26" s="51"/>
      <c r="J26" s="51"/>
      <c r="K26" s="51"/>
      <c r="L26" s="51"/>
      <c r="M26" s="52"/>
    </row>
    <row r="27" spans="1:13" ht="12.75">
      <c r="A27" s="51"/>
      <c r="B27" s="51"/>
      <c r="C27" s="51"/>
      <c r="D27" s="51"/>
      <c r="E27" s="51"/>
      <c r="F27" s="51"/>
      <c r="G27" s="51"/>
      <c r="H27" s="51"/>
      <c r="I27" s="51"/>
      <c r="J27" s="51"/>
      <c r="K27" s="51"/>
      <c r="L27" s="51"/>
      <c r="M27" s="52"/>
    </row>
    <row r="28" spans="1:13" ht="12.75">
      <c r="A28" s="51"/>
      <c r="B28" s="51"/>
      <c r="C28" s="51"/>
      <c r="D28" s="51"/>
      <c r="E28" s="51"/>
      <c r="F28" s="51"/>
      <c r="G28" s="51"/>
      <c r="H28" s="51"/>
      <c r="I28" s="51"/>
      <c r="J28" s="51"/>
      <c r="K28" s="51"/>
      <c r="L28" s="51"/>
      <c r="M28" s="51"/>
    </row>
    <row r="29" spans="1:13" ht="12.75">
      <c r="A29" s="51"/>
      <c r="B29" s="51"/>
      <c r="C29" s="51"/>
      <c r="D29" s="51"/>
      <c r="E29" s="51"/>
      <c r="F29" s="51"/>
      <c r="G29" s="51"/>
      <c r="H29" s="51"/>
      <c r="I29" s="51"/>
      <c r="J29" s="51"/>
      <c r="K29" s="51"/>
      <c r="L29" s="51"/>
      <c r="M29" s="51"/>
    </row>
    <row r="30" spans="1:13" ht="12.75">
      <c r="A30" s="51"/>
      <c r="B30" s="51"/>
      <c r="C30" s="51"/>
      <c r="D30" s="51"/>
      <c r="E30" s="51"/>
      <c r="F30" s="51"/>
      <c r="G30" s="51"/>
      <c r="H30" s="51"/>
      <c r="I30" s="51"/>
      <c r="J30" s="51"/>
      <c r="K30" s="51"/>
      <c r="L30" s="51"/>
      <c r="M30" s="51"/>
    </row>
    <row r="31" spans="1:13" ht="12.75">
      <c r="A31" s="51"/>
      <c r="B31" s="51"/>
      <c r="C31" s="51"/>
      <c r="D31" s="51"/>
      <c r="E31" s="51"/>
      <c r="F31" s="51"/>
      <c r="G31" s="51"/>
      <c r="H31" s="51"/>
      <c r="I31" s="51"/>
      <c r="J31" s="51"/>
      <c r="K31" s="51"/>
      <c r="L31" s="51"/>
      <c r="M31" s="51"/>
    </row>
    <row r="32" spans="1:13" ht="12.75">
      <c r="A32" s="51"/>
      <c r="B32" s="51"/>
      <c r="C32" s="51"/>
      <c r="D32" s="51"/>
      <c r="E32" s="51"/>
      <c r="F32" s="51"/>
      <c r="G32" s="51"/>
      <c r="H32" s="51"/>
      <c r="I32" s="51"/>
      <c r="J32" s="51"/>
      <c r="K32" s="51"/>
      <c r="L32" s="51"/>
      <c r="M32" s="51"/>
    </row>
    <row r="33" spans="1:13" ht="12.75">
      <c r="A33" s="51"/>
      <c r="B33" s="51"/>
      <c r="C33" s="51"/>
      <c r="D33" s="51"/>
      <c r="E33" s="51"/>
      <c r="F33" s="51"/>
      <c r="G33" s="51"/>
      <c r="H33" s="51"/>
      <c r="I33" s="51"/>
      <c r="J33" s="51"/>
      <c r="K33" s="51"/>
      <c r="L33" s="51"/>
      <c r="M33" s="51"/>
    </row>
    <row r="34" spans="1:13" ht="12.75">
      <c r="A34" s="51"/>
      <c r="B34" s="51"/>
      <c r="C34" s="51"/>
      <c r="D34" s="51"/>
      <c r="E34" s="51"/>
      <c r="F34" s="51"/>
      <c r="G34" s="51"/>
      <c r="H34" s="51"/>
      <c r="I34" s="51"/>
      <c r="J34" s="51"/>
      <c r="K34" s="51"/>
      <c r="L34" s="51"/>
      <c r="M34" s="51"/>
    </row>
    <row r="35" spans="1:13" ht="12.75">
      <c r="A35" s="51"/>
      <c r="B35" s="51"/>
      <c r="C35" s="51"/>
      <c r="D35" s="51"/>
      <c r="E35" s="51"/>
      <c r="F35" s="51"/>
      <c r="G35" s="51"/>
      <c r="H35" s="51"/>
      <c r="I35" s="51"/>
      <c r="J35" s="51"/>
      <c r="K35" s="51"/>
      <c r="L35" s="51"/>
      <c r="M35" s="51"/>
    </row>
    <row r="36" spans="1:13" ht="12.75">
      <c r="A36" s="51"/>
      <c r="B36" s="51"/>
      <c r="C36" s="51"/>
      <c r="D36" s="51"/>
      <c r="E36" s="51"/>
      <c r="F36" s="51"/>
      <c r="G36" s="51"/>
      <c r="H36" s="51"/>
      <c r="I36" s="51"/>
      <c r="J36" s="51"/>
      <c r="K36" s="51"/>
      <c r="L36" s="51"/>
      <c r="M36" s="51"/>
    </row>
    <row r="37" spans="1:13" ht="12.75">
      <c r="A37" s="51"/>
      <c r="B37" s="51"/>
      <c r="C37" s="51"/>
      <c r="D37" s="51"/>
      <c r="E37" s="51"/>
      <c r="F37" s="51"/>
      <c r="G37" s="51"/>
      <c r="H37" s="51"/>
      <c r="I37" s="51"/>
      <c r="J37" s="51"/>
      <c r="K37" s="51"/>
      <c r="L37" s="51"/>
      <c r="M37" s="51"/>
    </row>
    <row r="38" spans="1:13" ht="12.75">
      <c r="A38" s="51"/>
      <c r="B38" s="51"/>
      <c r="C38" s="51"/>
      <c r="D38" s="51"/>
      <c r="E38" s="51"/>
      <c r="F38" s="51"/>
      <c r="G38" s="51"/>
      <c r="H38" s="51"/>
      <c r="I38" s="51"/>
      <c r="J38" s="51"/>
      <c r="K38" s="51"/>
      <c r="L38" s="51"/>
      <c r="M38" s="51"/>
    </row>
    <row r="39" spans="1:13" ht="12.75">
      <c r="A39" s="51"/>
      <c r="B39" s="51"/>
      <c r="C39" s="51"/>
      <c r="D39" s="51"/>
      <c r="E39" s="51"/>
      <c r="F39" s="51"/>
      <c r="G39" s="51"/>
      <c r="H39" s="51"/>
      <c r="I39" s="51"/>
      <c r="J39" s="51"/>
      <c r="K39" s="51"/>
      <c r="L39" s="51"/>
      <c r="M39" s="51"/>
    </row>
    <row r="40" spans="1:13" ht="12.75">
      <c r="A40" s="51"/>
      <c r="B40" s="51"/>
      <c r="C40" s="51"/>
      <c r="D40" s="51"/>
      <c r="E40" s="51"/>
      <c r="F40" s="51"/>
      <c r="G40" s="51"/>
      <c r="H40" s="51"/>
      <c r="I40" s="51"/>
      <c r="J40" s="51"/>
      <c r="K40" s="51"/>
      <c r="L40" s="51"/>
      <c r="M40" s="51"/>
    </row>
    <row r="41" spans="1:13" ht="12.75">
      <c r="A41" s="51"/>
      <c r="B41" s="51"/>
      <c r="C41" s="51"/>
      <c r="D41" s="51"/>
      <c r="E41" s="51"/>
      <c r="F41" s="51"/>
      <c r="G41" s="51"/>
      <c r="H41" s="51"/>
      <c r="I41" s="51"/>
      <c r="J41" s="51"/>
      <c r="K41" s="51"/>
      <c r="L41" s="51"/>
      <c r="M41" s="51"/>
    </row>
    <row r="42" spans="1:13" ht="12.75">
      <c r="A42" s="51"/>
      <c r="B42" s="51"/>
      <c r="C42" s="51"/>
      <c r="D42" s="51"/>
      <c r="E42" s="51"/>
      <c r="F42" s="51"/>
      <c r="G42" s="51"/>
      <c r="H42" s="51"/>
      <c r="I42" s="51"/>
      <c r="J42" s="51"/>
      <c r="K42" s="51"/>
      <c r="L42" s="51"/>
      <c r="M42" s="51"/>
    </row>
    <row r="43" spans="1:13" ht="12.75">
      <c r="A43" s="51"/>
      <c r="B43" s="51"/>
      <c r="C43" s="51"/>
      <c r="D43" s="51"/>
      <c r="E43" s="51"/>
      <c r="F43" s="51"/>
      <c r="G43" s="51"/>
      <c r="H43" s="51"/>
      <c r="I43" s="51"/>
      <c r="J43" s="51"/>
      <c r="K43" s="51"/>
      <c r="L43" s="51"/>
      <c r="M43" s="51"/>
    </row>
    <row r="44" spans="1:13" ht="12.75">
      <c r="A44" s="51"/>
      <c r="B44" s="51"/>
      <c r="C44" s="51"/>
      <c r="D44" s="51"/>
      <c r="E44" s="51"/>
      <c r="F44" s="51"/>
      <c r="G44" s="51"/>
      <c r="H44" s="51"/>
      <c r="I44" s="51"/>
      <c r="J44" s="51"/>
      <c r="K44" s="51"/>
      <c r="L44" s="51"/>
      <c r="M44" s="51"/>
    </row>
    <row r="45" spans="1:13" ht="12.75">
      <c r="A45" s="51"/>
      <c r="B45" s="51"/>
      <c r="C45" s="51"/>
      <c r="D45" s="51"/>
      <c r="E45" s="51"/>
      <c r="F45" s="51"/>
      <c r="G45" s="51"/>
      <c r="H45" s="51"/>
      <c r="I45" s="51"/>
      <c r="J45" s="51"/>
      <c r="K45" s="51"/>
      <c r="L45" s="51"/>
      <c r="M45" s="51"/>
    </row>
    <row r="46" spans="1:13" ht="12.75">
      <c r="A46" s="51"/>
      <c r="B46" s="51"/>
      <c r="C46" s="51"/>
      <c r="D46" s="51"/>
      <c r="E46" s="51"/>
      <c r="F46" s="51"/>
      <c r="G46" s="51"/>
      <c r="H46" s="51"/>
      <c r="I46" s="51"/>
      <c r="J46" s="51"/>
      <c r="K46" s="51"/>
      <c r="L46" s="51"/>
      <c r="M46" s="51"/>
    </row>
    <row r="47" spans="1:13" ht="12.75">
      <c r="A47" s="51"/>
      <c r="B47" s="51"/>
      <c r="C47" s="51"/>
      <c r="D47" s="51"/>
      <c r="E47" s="51"/>
      <c r="F47" s="51"/>
      <c r="G47" s="51"/>
      <c r="H47" s="51"/>
      <c r="I47" s="51"/>
      <c r="J47" s="51"/>
      <c r="K47" s="51"/>
      <c r="L47" s="51"/>
      <c r="M47" s="51"/>
    </row>
    <row r="48" spans="1:13" ht="12.75">
      <c r="A48" s="51"/>
      <c r="B48" s="51"/>
      <c r="C48" s="51"/>
      <c r="D48" s="51"/>
      <c r="E48" s="51"/>
      <c r="F48" s="51"/>
      <c r="G48" s="51"/>
      <c r="H48" s="51"/>
      <c r="I48" s="51"/>
      <c r="J48" s="51"/>
      <c r="K48" s="51"/>
      <c r="L48" s="51"/>
      <c r="M48" s="51"/>
    </row>
    <row r="49" spans="1:13" ht="12.75">
      <c r="A49" s="51"/>
      <c r="B49" s="51"/>
      <c r="C49" s="51"/>
      <c r="D49" s="51"/>
      <c r="E49" s="51"/>
      <c r="F49" s="51"/>
      <c r="G49" s="51"/>
      <c r="H49" s="51"/>
      <c r="I49" s="51"/>
      <c r="J49" s="51"/>
      <c r="K49" s="51"/>
      <c r="L49" s="51"/>
      <c r="M49" s="51"/>
    </row>
    <row r="50" spans="1:13" ht="12.75">
      <c r="A50" s="51"/>
      <c r="B50" s="51"/>
      <c r="C50" s="51"/>
      <c r="D50" s="51"/>
      <c r="E50" s="51"/>
      <c r="F50" s="51"/>
      <c r="G50" s="51"/>
      <c r="H50" s="51"/>
      <c r="I50" s="51"/>
      <c r="J50" s="51"/>
      <c r="K50" s="51"/>
      <c r="L50" s="51"/>
      <c r="M50" s="51"/>
    </row>
    <row r="51" spans="1:13" ht="12.75">
      <c r="A51" s="51"/>
      <c r="B51" s="51"/>
      <c r="C51" s="51"/>
      <c r="D51" s="51"/>
      <c r="E51" s="51"/>
      <c r="F51" s="51"/>
      <c r="G51" s="51"/>
      <c r="H51" s="51"/>
      <c r="I51" s="51"/>
      <c r="J51" s="51"/>
      <c r="K51" s="51"/>
      <c r="L51" s="51"/>
      <c r="M51" s="51"/>
    </row>
    <row r="52" spans="1:13" ht="12.75">
      <c r="A52" s="51"/>
      <c r="B52" s="51"/>
      <c r="C52" s="51"/>
      <c r="D52" s="51"/>
      <c r="E52" s="51"/>
      <c r="F52" s="51"/>
      <c r="G52" s="51"/>
      <c r="H52" s="51"/>
      <c r="I52" s="51"/>
      <c r="J52" s="51"/>
      <c r="K52" s="51"/>
      <c r="L52" s="51"/>
      <c r="M52" s="51"/>
    </row>
    <row r="53" spans="1:13" ht="12.75">
      <c r="A53" s="51"/>
      <c r="B53" s="51"/>
      <c r="C53" s="51"/>
      <c r="D53" s="51"/>
      <c r="E53" s="51"/>
      <c r="F53" s="51"/>
      <c r="G53" s="51"/>
      <c r="H53" s="51"/>
      <c r="I53" s="51"/>
      <c r="J53" s="51"/>
      <c r="K53" s="51"/>
      <c r="L53" s="51"/>
      <c r="M53" s="51"/>
    </row>
    <row r="54" spans="1:13" ht="12.75">
      <c r="A54" s="51"/>
      <c r="B54" s="51"/>
      <c r="C54" s="51"/>
      <c r="D54" s="51"/>
      <c r="E54" s="51"/>
      <c r="F54" s="51"/>
      <c r="G54" s="51"/>
      <c r="H54" s="51"/>
      <c r="I54" s="51"/>
      <c r="J54" s="51"/>
      <c r="K54" s="51"/>
      <c r="L54" s="51"/>
      <c r="M54" s="51"/>
    </row>
    <row r="55" spans="1:13" ht="12.75">
      <c r="A55" s="51"/>
      <c r="B55" s="51"/>
      <c r="C55" s="51"/>
      <c r="D55" s="51"/>
      <c r="E55" s="51"/>
      <c r="F55" s="51"/>
      <c r="G55" s="51"/>
      <c r="H55" s="51"/>
      <c r="I55" s="51"/>
      <c r="J55" s="51"/>
      <c r="K55" s="51"/>
      <c r="L55" s="51"/>
      <c r="M55" s="51"/>
    </row>
    <row r="56" spans="1:13" ht="12.75">
      <c r="A56" s="51"/>
      <c r="B56" s="51"/>
      <c r="C56" s="51"/>
      <c r="D56" s="51"/>
      <c r="E56" s="51"/>
      <c r="F56" s="51"/>
      <c r="G56" s="51"/>
      <c r="H56" s="51"/>
      <c r="I56" s="51"/>
      <c r="J56" s="51"/>
      <c r="K56" s="51"/>
      <c r="L56" s="51"/>
      <c r="M56" s="51"/>
    </row>
    <row r="57" spans="1:13" ht="12.75">
      <c r="A57" s="51"/>
      <c r="B57" s="51"/>
      <c r="C57" s="51"/>
      <c r="D57" s="51"/>
      <c r="E57" s="51"/>
      <c r="F57" s="51"/>
      <c r="G57" s="51"/>
      <c r="H57" s="51"/>
      <c r="I57" s="51"/>
      <c r="J57" s="51"/>
      <c r="K57" s="51"/>
      <c r="L57" s="51"/>
      <c r="M57" s="51"/>
    </row>
    <row r="58" spans="1:13" ht="12.75">
      <c r="A58" s="51"/>
      <c r="B58" s="51"/>
      <c r="C58" s="51"/>
      <c r="D58" s="51"/>
      <c r="E58" s="51"/>
      <c r="F58" s="51"/>
      <c r="G58" s="51"/>
      <c r="H58" s="51"/>
      <c r="I58" s="51"/>
      <c r="J58" s="51"/>
      <c r="K58" s="51"/>
      <c r="L58" s="51"/>
      <c r="M58" s="51"/>
    </row>
    <row r="59" spans="1:13" ht="12.75">
      <c r="A59" s="51"/>
      <c r="B59" s="51"/>
      <c r="C59" s="51"/>
      <c r="D59" s="51"/>
      <c r="E59" s="51"/>
      <c r="F59" s="51"/>
      <c r="G59" s="51"/>
      <c r="H59" s="51"/>
      <c r="I59" s="51"/>
      <c r="J59" s="51"/>
      <c r="K59" s="51"/>
      <c r="L59" s="51"/>
      <c r="M59" s="51"/>
    </row>
    <row r="60" spans="1:13" ht="12.75">
      <c r="A60" s="51"/>
      <c r="B60" s="51"/>
      <c r="C60" s="51"/>
      <c r="D60" s="51"/>
      <c r="E60" s="51"/>
      <c r="F60" s="51"/>
      <c r="G60" s="51"/>
      <c r="H60" s="51"/>
      <c r="I60" s="51"/>
      <c r="J60" s="51"/>
      <c r="K60" s="51"/>
      <c r="L60" s="51"/>
      <c r="M60" s="51"/>
    </row>
    <row r="61" spans="1:13" ht="12.75">
      <c r="A61" s="51"/>
      <c r="B61" s="51"/>
      <c r="C61" s="51"/>
      <c r="D61" s="51"/>
      <c r="E61" s="51"/>
      <c r="F61" s="51"/>
      <c r="G61" s="51"/>
      <c r="H61" s="51"/>
      <c r="I61" s="51"/>
      <c r="J61" s="51"/>
      <c r="K61" s="51"/>
      <c r="L61" s="51"/>
      <c r="M61" s="51"/>
    </row>
    <row r="62" spans="1:13" ht="12.75">
      <c r="A62" s="51"/>
      <c r="B62" s="51"/>
      <c r="C62" s="51"/>
      <c r="D62" s="51"/>
      <c r="E62" s="51"/>
      <c r="F62" s="51"/>
      <c r="G62" s="51"/>
      <c r="H62" s="51"/>
      <c r="I62" s="51"/>
      <c r="J62" s="51"/>
      <c r="K62" s="51"/>
      <c r="L62" s="51"/>
      <c r="M62" s="51"/>
    </row>
    <row r="63" spans="1:13" ht="12.75">
      <c r="A63" s="51"/>
      <c r="B63" s="51"/>
      <c r="C63" s="51"/>
      <c r="D63" s="51"/>
      <c r="E63" s="51"/>
      <c r="F63" s="51"/>
      <c r="G63" s="51"/>
      <c r="H63" s="51"/>
      <c r="I63" s="51"/>
      <c r="J63" s="51"/>
      <c r="K63" s="51"/>
      <c r="L63" s="51"/>
      <c r="M63" s="51"/>
    </row>
    <row r="64" spans="1:13" ht="12.75">
      <c r="A64" s="51"/>
      <c r="B64" s="51"/>
      <c r="C64" s="51"/>
      <c r="D64" s="51"/>
      <c r="E64" s="51"/>
      <c r="F64" s="51"/>
      <c r="G64" s="51"/>
      <c r="H64" s="51"/>
      <c r="I64" s="51"/>
      <c r="J64" s="51"/>
      <c r="K64" s="51"/>
      <c r="L64" s="51"/>
      <c r="M64" s="51"/>
    </row>
    <row r="65" spans="1:13" ht="12.75">
      <c r="A65" s="51"/>
      <c r="B65" s="51"/>
      <c r="C65" s="51"/>
      <c r="D65" s="51"/>
      <c r="E65" s="51"/>
      <c r="F65" s="51"/>
      <c r="G65" s="51"/>
      <c r="H65" s="51"/>
      <c r="I65" s="51"/>
      <c r="J65" s="51"/>
      <c r="K65" s="51"/>
      <c r="L65" s="51"/>
      <c r="M65" s="51"/>
    </row>
    <row r="66" spans="1:13" ht="12.75">
      <c r="A66" s="51"/>
      <c r="B66" s="51"/>
      <c r="C66" s="51"/>
      <c r="D66" s="51"/>
      <c r="E66" s="51"/>
      <c r="F66" s="51"/>
      <c r="G66" s="51"/>
      <c r="H66" s="51"/>
      <c r="I66" s="51"/>
      <c r="J66" s="51"/>
      <c r="K66" s="51"/>
      <c r="L66" s="51"/>
      <c r="M66" s="51"/>
    </row>
    <row r="67" spans="1:13" ht="12.75">
      <c r="A67" s="51"/>
      <c r="B67" s="51"/>
      <c r="C67" s="51"/>
      <c r="D67" s="51"/>
      <c r="E67" s="51"/>
      <c r="F67" s="51"/>
      <c r="G67" s="51"/>
      <c r="H67" s="51"/>
      <c r="I67" s="51"/>
      <c r="J67" s="51"/>
      <c r="K67" s="51"/>
      <c r="L67" s="51"/>
      <c r="M67" s="51"/>
    </row>
    <row r="68" spans="1:13" ht="12.75">
      <c r="A68" s="51"/>
      <c r="B68" s="51"/>
      <c r="C68" s="51"/>
      <c r="D68" s="51"/>
      <c r="E68" s="51"/>
      <c r="F68" s="51"/>
      <c r="G68" s="51"/>
      <c r="H68" s="51"/>
      <c r="I68" s="51"/>
      <c r="J68" s="51"/>
      <c r="K68" s="51"/>
      <c r="L68" s="51"/>
      <c r="M68" s="51"/>
    </row>
    <row r="69" spans="1:13" ht="12.75">
      <c r="A69" s="51"/>
      <c r="B69" s="51"/>
      <c r="C69" s="51"/>
      <c r="D69" s="51"/>
      <c r="E69" s="51"/>
      <c r="F69" s="51"/>
      <c r="G69" s="51"/>
      <c r="H69" s="51"/>
      <c r="I69" s="51"/>
      <c r="J69" s="51"/>
      <c r="K69" s="51"/>
      <c r="L69" s="51"/>
      <c r="M69" s="51"/>
    </row>
    <row r="70" spans="1:13" ht="12.75">
      <c r="A70" s="51"/>
      <c r="B70" s="51"/>
      <c r="C70" s="51"/>
      <c r="D70" s="51"/>
      <c r="E70" s="51"/>
      <c r="F70" s="51"/>
      <c r="G70" s="51"/>
      <c r="H70" s="51"/>
      <c r="I70" s="51"/>
      <c r="J70" s="51"/>
      <c r="K70" s="51"/>
      <c r="L70" s="51"/>
      <c r="M70" s="51"/>
    </row>
    <row r="71" spans="1:13" ht="12.75">
      <c r="A71" s="51"/>
      <c r="B71" s="51"/>
      <c r="C71" s="51"/>
      <c r="D71" s="51"/>
      <c r="E71" s="51"/>
      <c r="F71" s="51"/>
      <c r="G71" s="51"/>
      <c r="H71" s="51"/>
      <c r="I71" s="51"/>
      <c r="J71" s="51"/>
      <c r="K71" s="51"/>
      <c r="L71" s="51"/>
      <c r="M71" s="51"/>
    </row>
    <row r="72" spans="1:13" ht="12.75">
      <c r="A72" s="51"/>
      <c r="B72" s="51"/>
      <c r="C72" s="51"/>
      <c r="D72" s="51"/>
      <c r="E72" s="51"/>
      <c r="F72" s="51"/>
      <c r="G72" s="51"/>
      <c r="H72" s="51"/>
      <c r="I72" s="51"/>
      <c r="J72" s="51"/>
      <c r="K72" s="51"/>
      <c r="L72" s="51"/>
      <c r="M72" s="51"/>
    </row>
    <row r="73" spans="1:13" ht="12.75">
      <c r="A73" s="51"/>
      <c r="B73" s="51"/>
      <c r="C73" s="51"/>
      <c r="D73" s="51"/>
      <c r="E73" s="51"/>
      <c r="F73" s="51"/>
      <c r="G73" s="51"/>
      <c r="H73" s="51"/>
      <c r="I73" s="51"/>
      <c r="J73" s="51"/>
      <c r="K73" s="51"/>
      <c r="L73" s="51"/>
      <c r="M73" s="51"/>
    </row>
    <row r="74" spans="1:13" ht="12.75">
      <c r="A74" s="51"/>
      <c r="B74" s="51"/>
      <c r="C74" s="51"/>
      <c r="D74" s="51"/>
      <c r="E74" s="51"/>
      <c r="F74" s="51"/>
      <c r="G74" s="51"/>
      <c r="H74" s="51"/>
      <c r="I74" s="51"/>
      <c r="J74" s="51"/>
      <c r="K74" s="51"/>
      <c r="L74" s="51"/>
      <c r="M74" s="51"/>
    </row>
    <row r="75" spans="1:13" ht="12.75">
      <c r="A75" s="51"/>
      <c r="B75" s="51"/>
      <c r="C75" s="51"/>
      <c r="D75" s="51"/>
      <c r="E75" s="51"/>
      <c r="F75" s="51"/>
      <c r="G75" s="51"/>
      <c r="H75" s="51"/>
      <c r="I75" s="51"/>
      <c r="J75" s="51"/>
      <c r="K75" s="51"/>
      <c r="L75" s="51"/>
      <c r="M75" s="51"/>
    </row>
    <row r="76" spans="1:13" ht="12.75">
      <c r="A76" s="51"/>
      <c r="B76" s="51"/>
      <c r="C76" s="51"/>
      <c r="D76" s="51"/>
      <c r="E76" s="51"/>
      <c r="F76" s="51"/>
      <c r="G76" s="51"/>
      <c r="H76" s="51"/>
      <c r="I76" s="51"/>
      <c r="J76" s="51"/>
      <c r="K76" s="51"/>
      <c r="L76" s="51"/>
      <c r="M76" s="51"/>
    </row>
    <row r="77" spans="1:13" ht="12.75">
      <c r="A77" s="51"/>
      <c r="B77" s="51"/>
      <c r="C77" s="51"/>
      <c r="D77" s="51"/>
      <c r="E77" s="51"/>
      <c r="F77" s="51"/>
      <c r="G77" s="51"/>
      <c r="H77" s="51"/>
      <c r="I77" s="51"/>
      <c r="J77" s="51"/>
      <c r="K77" s="51"/>
      <c r="L77" s="51"/>
      <c r="M77" s="51"/>
    </row>
    <row r="78" spans="1:13" ht="12.75">
      <c r="A78" s="51"/>
      <c r="B78" s="51"/>
      <c r="C78" s="51"/>
      <c r="D78" s="51"/>
      <c r="E78" s="51"/>
      <c r="F78" s="51"/>
      <c r="G78" s="51"/>
      <c r="H78" s="51"/>
      <c r="I78" s="51"/>
      <c r="J78" s="51"/>
      <c r="K78" s="51"/>
      <c r="L78" s="51"/>
      <c r="M78" s="51"/>
    </row>
    <row r="79" spans="1:13" ht="12.75">
      <c r="A79" s="51"/>
      <c r="B79" s="51"/>
      <c r="C79" s="51"/>
      <c r="D79" s="51"/>
      <c r="E79" s="51"/>
      <c r="F79" s="51"/>
      <c r="G79" s="51"/>
      <c r="H79" s="51"/>
      <c r="I79" s="51"/>
      <c r="J79" s="51"/>
      <c r="K79" s="51"/>
      <c r="L79" s="51"/>
      <c r="M79" s="51"/>
    </row>
    <row r="80" spans="1:13" ht="12.75">
      <c r="A80" s="51"/>
      <c r="B80" s="51"/>
      <c r="C80" s="51"/>
      <c r="D80" s="51"/>
      <c r="E80" s="51"/>
      <c r="F80" s="51"/>
      <c r="G80" s="51"/>
      <c r="H80" s="51"/>
      <c r="I80" s="51"/>
      <c r="J80" s="51"/>
      <c r="K80" s="51"/>
      <c r="L80" s="51"/>
      <c r="M80" s="51"/>
    </row>
    <row r="81" spans="1:13" ht="12.75">
      <c r="A81" s="51"/>
      <c r="B81" s="51"/>
      <c r="C81" s="51"/>
      <c r="D81" s="51"/>
      <c r="E81" s="51"/>
      <c r="F81" s="51"/>
      <c r="G81" s="51"/>
      <c r="H81" s="51"/>
      <c r="I81" s="51"/>
      <c r="J81" s="51"/>
      <c r="K81" s="51"/>
      <c r="L81" s="51"/>
      <c r="M81" s="51"/>
    </row>
    <row r="82" spans="1:13" ht="12.75">
      <c r="A82" s="51"/>
      <c r="B82" s="51"/>
      <c r="C82" s="51"/>
      <c r="D82" s="51"/>
      <c r="E82" s="51"/>
      <c r="F82" s="51"/>
      <c r="G82" s="51"/>
      <c r="H82" s="51"/>
      <c r="I82" s="51"/>
      <c r="J82" s="51"/>
      <c r="K82" s="51"/>
      <c r="L82" s="51"/>
      <c r="M82" s="51"/>
    </row>
    <row r="83" spans="1:13" ht="12.75">
      <c r="A83" s="51"/>
      <c r="B83" s="51"/>
      <c r="C83" s="51"/>
      <c r="D83" s="51"/>
      <c r="E83" s="51"/>
      <c r="F83" s="51"/>
      <c r="G83" s="51"/>
      <c r="H83" s="51"/>
      <c r="I83" s="51"/>
      <c r="J83" s="51"/>
      <c r="K83" s="51"/>
      <c r="L83" s="51"/>
      <c r="M83" s="51"/>
    </row>
    <row r="84" spans="1:13" ht="12.75">
      <c r="A84" s="51"/>
      <c r="B84" s="51"/>
      <c r="C84" s="51"/>
      <c r="D84" s="51"/>
      <c r="E84" s="51"/>
      <c r="F84" s="51"/>
      <c r="G84" s="51"/>
      <c r="H84" s="51"/>
      <c r="I84" s="51"/>
      <c r="J84" s="51"/>
      <c r="K84" s="51"/>
      <c r="L84" s="51"/>
      <c r="M84" s="51"/>
    </row>
    <row r="85" spans="1:13" ht="12.75">
      <c r="A85" s="51"/>
      <c r="B85" s="51"/>
      <c r="C85" s="51"/>
      <c r="D85" s="51"/>
      <c r="E85" s="51"/>
      <c r="F85" s="51"/>
      <c r="G85" s="51"/>
      <c r="H85" s="51"/>
      <c r="I85" s="51"/>
      <c r="J85" s="51"/>
      <c r="K85" s="51"/>
      <c r="L85" s="51"/>
      <c r="M85" s="51"/>
    </row>
    <row r="86" spans="1:13" ht="12.75">
      <c r="A86" s="51"/>
      <c r="B86" s="51"/>
      <c r="C86" s="51"/>
      <c r="D86" s="51"/>
      <c r="E86" s="51"/>
      <c r="F86" s="51"/>
      <c r="G86" s="51"/>
      <c r="H86" s="51"/>
      <c r="I86" s="51"/>
      <c r="J86" s="51"/>
      <c r="K86" s="51"/>
      <c r="L86" s="51"/>
      <c r="M86" s="51"/>
    </row>
    <row r="87" spans="1:13" ht="12.75">
      <c r="A87" s="51"/>
      <c r="B87" s="51"/>
      <c r="C87" s="51"/>
      <c r="D87" s="51"/>
      <c r="E87" s="51"/>
      <c r="F87" s="51"/>
      <c r="G87" s="51"/>
      <c r="H87" s="51"/>
      <c r="I87" s="51"/>
      <c r="J87" s="51"/>
      <c r="K87" s="51"/>
      <c r="L87" s="51"/>
      <c r="M87" s="51"/>
    </row>
    <row r="88" spans="1:13" ht="12.75">
      <c r="A88" s="51"/>
      <c r="B88" s="51"/>
      <c r="C88" s="51"/>
      <c r="D88" s="51"/>
      <c r="E88" s="51"/>
      <c r="F88" s="51"/>
      <c r="G88" s="51"/>
      <c r="H88" s="51"/>
      <c r="I88" s="51"/>
      <c r="J88" s="51"/>
      <c r="K88" s="51"/>
      <c r="L88" s="51"/>
      <c r="M88" s="51"/>
    </row>
    <row r="89" spans="1:13" ht="12.75">
      <c r="A89" s="51"/>
      <c r="B89" s="51"/>
      <c r="C89" s="51"/>
      <c r="D89" s="51"/>
      <c r="E89" s="51"/>
      <c r="F89" s="51"/>
      <c r="G89" s="51"/>
      <c r="H89" s="51"/>
      <c r="I89" s="51"/>
      <c r="J89" s="51"/>
      <c r="K89" s="51"/>
      <c r="L89" s="51"/>
      <c r="M89" s="51"/>
    </row>
    <row r="90" spans="1:13" ht="12.75">
      <c r="A90" s="51"/>
      <c r="B90" s="51"/>
      <c r="C90" s="51"/>
      <c r="D90" s="51"/>
      <c r="E90" s="51"/>
      <c r="F90" s="51"/>
      <c r="G90" s="51"/>
      <c r="H90" s="51"/>
      <c r="I90" s="51"/>
      <c r="J90" s="51"/>
      <c r="K90" s="51"/>
      <c r="L90" s="51"/>
      <c r="M90" s="51"/>
    </row>
    <row r="91" spans="1:13" ht="12.75">
      <c r="A91" s="51"/>
      <c r="B91" s="51"/>
      <c r="C91" s="51"/>
      <c r="D91" s="51"/>
      <c r="E91" s="51"/>
      <c r="F91" s="51"/>
      <c r="G91" s="51"/>
      <c r="H91" s="51"/>
      <c r="I91" s="51"/>
      <c r="J91" s="51"/>
      <c r="K91" s="51"/>
      <c r="L91" s="51"/>
      <c r="M91" s="51"/>
    </row>
    <row r="92" spans="1:13" ht="12.75">
      <c r="A92" s="51"/>
      <c r="B92" s="51"/>
      <c r="C92" s="51"/>
      <c r="D92" s="51"/>
      <c r="E92" s="51"/>
      <c r="F92" s="51"/>
      <c r="G92" s="51"/>
      <c r="H92" s="51"/>
      <c r="I92" s="51"/>
      <c r="J92" s="51"/>
      <c r="K92" s="51"/>
      <c r="L92" s="51"/>
      <c r="M92" s="51"/>
    </row>
    <row r="93" spans="1:13" ht="12.75">
      <c r="A93" s="51"/>
      <c r="B93" s="51"/>
      <c r="C93" s="51"/>
      <c r="D93" s="51"/>
      <c r="E93" s="51"/>
      <c r="F93" s="51"/>
      <c r="G93" s="51"/>
      <c r="H93" s="51"/>
      <c r="I93" s="51"/>
      <c r="J93" s="51"/>
      <c r="K93" s="51"/>
      <c r="L93" s="51"/>
      <c r="M93" s="51"/>
    </row>
    <row r="94" spans="1:13" ht="12.75">
      <c r="A94" s="51"/>
      <c r="B94" s="51"/>
      <c r="C94" s="51"/>
      <c r="D94" s="51"/>
      <c r="E94" s="51"/>
      <c r="F94" s="51"/>
      <c r="G94" s="51"/>
      <c r="H94" s="51"/>
      <c r="I94" s="51"/>
      <c r="J94" s="51"/>
      <c r="K94" s="51"/>
      <c r="L94" s="51"/>
      <c r="M94" s="51"/>
    </row>
    <row r="95" spans="1:13" ht="12.75">
      <c r="A95" s="51"/>
      <c r="B95" s="51"/>
      <c r="C95" s="51"/>
      <c r="D95" s="51"/>
      <c r="E95" s="51"/>
      <c r="F95" s="51"/>
      <c r="G95" s="51"/>
      <c r="H95" s="51"/>
      <c r="I95" s="51"/>
      <c r="J95" s="51"/>
      <c r="K95" s="51"/>
      <c r="L95" s="51"/>
      <c r="M95" s="51"/>
    </row>
    <row r="96" spans="1:13" ht="12.75">
      <c r="A96" s="51"/>
      <c r="B96" s="51"/>
      <c r="C96" s="51"/>
      <c r="D96" s="51"/>
      <c r="E96" s="51"/>
      <c r="F96" s="51"/>
      <c r="G96" s="51"/>
      <c r="H96" s="51"/>
      <c r="I96" s="51"/>
      <c r="J96" s="51"/>
      <c r="K96" s="51"/>
      <c r="L96" s="51"/>
      <c r="M96" s="51"/>
    </row>
    <row r="97" spans="1:13" ht="12.75">
      <c r="A97" s="51"/>
      <c r="B97" s="51"/>
      <c r="C97" s="51"/>
      <c r="D97" s="51"/>
      <c r="E97" s="51"/>
      <c r="F97" s="51"/>
      <c r="G97" s="51"/>
      <c r="H97" s="51"/>
      <c r="I97" s="51"/>
      <c r="J97" s="51"/>
      <c r="K97" s="51"/>
      <c r="L97" s="51"/>
      <c r="M97" s="51"/>
    </row>
    <row r="98" spans="1:13" ht="12.75">
      <c r="A98" s="51"/>
      <c r="B98" s="51"/>
      <c r="C98" s="51"/>
      <c r="D98" s="51"/>
      <c r="E98" s="51"/>
      <c r="F98" s="51"/>
      <c r="G98" s="51"/>
      <c r="H98" s="51"/>
      <c r="I98" s="51"/>
      <c r="J98" s="51"/>
      <c r="K98" s="51"/>
      <c r="L98" s="51"/>
      <c r="M98" s="51"/>
    </row>
    <row r="99" spans="1:13" ht="12.75">
      <c r="A99" s="51"/>
      <c r="B99" s="51"/>
      <c r="C99" s="51"/>
      <c r="D99" s="51"/>
      <c r="E99" s="51"/>
      <c r="F99" s="51"/>
      <c r="G99" s="51"/>
      <c r="H99" s="51"/>
      <c r="I99" s="51"/>
      <c r="J99" s="51"/>
      <c r="K99" s="51"/>
      <c r="L99" s="51"/>
      <c r="M99" s="51"/>
    </row>
    <row r="100" spans="1:13" ht="12.75">
      <c r="A100" s="51"/>
      <c r="B100" s="51"/>
      <c r="C100" s="51"/>
      <c r="D100" s="51"/>
      <c r="E100" s="51"/>
      <c r="F100" s="51"/>
      <c r="G100" s="51"/>
      <c r="H100" s="51"/>
      <c r="I100" s="51"/>
      <c r="J100" s="51"/>
      <c r="K100" s="51"/>
      <c r="L100" s="51"/>
      <c r="M100" s="51"/>
    </row>
    <row r="101" spans="1:13" ht="12.75">
      <c r="A101" s="51"/>
      <c r="B101" s="51"/>
      <c r="C101" s="51"/>
      <c r="D101" s="51"/>
      <c r="E101" s="51"/>
      <c r="F101" s="51"/>
      <c r="G101" s="51"/>
      <c r="H101" s="51"/>
      <c r="I101" s="51"/>
      <c r="J101" s="51"/>
      <c r="K101" s="51"/>
      <c r="L101" s="51"/>
      <c r="M101" s="51"/>
    </row>
    <row r="102" spans="1:13" ht="12.75">
      <c r="A102" s="51"/>
      <c r="B102" s="51"/>
      <c r="C102" s="51"/>
      <c r="D102" s="51"/>
      <c r="E102" s="51"/>
      <c r="F102" s="51"/>
      <c r="G102" s="51"/>
      <c r="H102" s="51"/>
      <c r="I102" s="51"/>
      <c r="J102" s="51"/>
      <c r="K102" s="51"/>
      <c r="L102" s="51"/>
      <c r="M102" s="51"/>
    </row>
    <row r="103" spans="1:13" ht="12.75">
      <c r="A103" s="51"/>
      <c r="B103" s="51"/>
      <c r="C103" s="51"/>
      <c r="D103" s="51"/>
      <c r="E103" s="51"/>
      <c r="F103" s="51"/>
      <c r="G103" s="51"/>
      <c r="H103" s="51"/>
      <c r="I103" s="51"/>
      <c r="J103" s="51"/>
      <c r="K103" s="51"/>
      <c r="L103" s="51"/>
      <c r="M103" s="51"/>
    </row>
    <row r="104" spans="1:13" ht="12.75">
      <c r="A104" s="51"/>
      <c r="B104" s="51"/>
      <c r="C104" s="51"/>
      <c r="D104" s="51"/>
      <c r="E104" s="51"/>
      <c r="F104" s="51"/>
      <c r="G104" s="51"/>
      <c r="H104" s="51"/>
      <c r="I104" s="51"/>
      <c r="J104" s="51"/>
      <c r="K104" s="51"/>
      <c r="L104" s="51"/>
      <c r="M104" s="51"/>
    </row>
    <row r="105" spans="1:13" ht="12.75">
      <c r="A105" s="51"/>
      <c r="B105" s="51"/>
      <c r="C105" s="51"/>
      <c r="D105" s="51"/>
      <c r="E105" s="51"/>
      <c r="F105" s="51"/>
      <c r="G105" s="51"/>
      <c r="H105" s="51"/>
      <c r="I105" s="51"/>
      <c r="J105" s="51"/>
      <c r="K105" s="51"/>
      <c r="L105" s="51"/>
      <c r="M105" s="51"/>
    </row>
    <row r="106" spans="1:13" ht="12.75">
      <c r="A106" s="51"/>
      <c r="B106" s="51"/>
      <c r="C106" s="51"/>
      <c r="D106" s="51"/>
      <c r="E106" s="51"/>
      <c r="F106" s="51"/>
      <c r="G106" s="51"/>
      <c r="H106" s="51"/>
      <c r="I106" s="51"/>
      <c r="J106" s="51"/>
      <c r="K106" s="51"/>
      <c r="L106" s="51"/>
      <c r="M106" s="51"/>
    </row>
    <row r="107" spans="1:13" ht="12.75">
      <c r="A107" s="51"/>
      <c r="B107" s="51"/>
      <c r="C107" s="51"/>
      <c r="D107" s="51"/>
      <c r="E107" s="51"/>
      <c r="F107" s="51"/>
      <c r="G107" s="51"/>
      <c r="H107" s="51"/>
      <c r="I107" s="51"/>
      <c r="J107" s="51"/>
      <c r="K107" s="51"/>
      <c r="L107" s="51"/>
      <c r="M107" s="51"/>
    </row>
    <row r="108" spans="1:13" ht="12.75">
      <c r="A108" s="51"/>
      <c r="B108" s="51"/>
      <c r="C108" s="51"/>
      <c r="D108" s="51"/>
      <c r="E108" s="51"/>
      <c r="F108" s="51"/>
      <c r="G108" s="51"/>
      <c r="H108" s="51"/>
      <c r="I108" s="51"/>
      <c r="J108" s="51"/>
      <c r="K108" s="51"/>
      <c r="L108" s="51"/>
      <c r="M108" s="51"/>
    </row>
    <row r="109" spans="1:13" ht="12.75">
      <c r="A109" s="51"/>
      <c r="B109" s="51"/>
      <c r="C109" s="51"/>
      <c r="D109" s="51"/>
      <c r="E109" s="51"/>
      <c r="F109" s="51"/>
      <c r="G109" s="51"/>
      <c r="H109" s="51"/>
      <c r="I109" s="51"/>
      <c r="J109" s="51"/>
      <c r="K109" s="51"/>
      <c r="L109" s="51"/>
      <c r="M109" s="51"/>
    </row>
    <row r="110" spans="1:13" ht="12.75">
      <c r="A110" s="51"/>
      <c r="B110" s="51"/>
      <c r="C110" s="51"/>
      <c r="D110" s="51"/>
      <c r="E110" s="51"/>
      <c r="F110" s="51"/>
      <c r="G110" s="51"/>
      <c r="H110" s="51"/>
      <c r="I110" s="51"/>
      <c r="J110" s="51"/>
      <c r="K110" s="51"/>
      <c r="L110" s="51"/>
      <c r="M110" s="51"/>
    </row>
    <row r="111" spans="1:13" ht="12.75">
      <c r="A111" s="51"/>
      <c r="B111" s="51"/>
      <c r="C111" s="51"/>
      <c r="D111" s="51"/>
      <c r="E111" s="51"/>
      <c r="F111" s="51"/>
      <c r="G111" s="51"/>
      <c r="H111" s="51"/>
      <c r="I111" s="51"/>
      <c r="J111" s="51"/>
      <c r="K111" s="51"/>
      <c r="L111" s="51"/>
      <c r="M111" s="51"/>
    </row>
    <row r="112" spans="1:13" ht="12.75">
      <c r="A112" s="51"/>
      <c r="B112" s="51"/>
      <c r="C112" s="51"/>
      <c r="D112" s="51"/>
      <c r="E112" s="51"/>
      <c r="F112" s="51"/>
      <c r="G112" s="51"/>
      <c r="H112" s="51"/>
      <c r="I112" s="51"/>
      <c r="J112" s="51"/>
      <c r="K112" s="51"/>
      <c r="L112" s="51"/>
      <c r="M112" s="51"/>
    </row>
    <row r="113" spans="1:13" ht="12.75">
      <c r="A113" s="51"/>
      <c r="B113" s="51"/>
      <c r="C113" s="51"/>
      <c r="D113" s="51"/>
      <c r="E113" s="51"/>
      <c r="F113" s="51"/>
      <c r="G113" s="51"/>
      <c r="H113" s="51"/>
      <c r="I113" s="51"/>
      <c r="J113" s="51"/>
      <c r="K113" s="51"/>
      <c r="L113" s="51"/>
      <c r="M113" s="51"/>
    </row>
    <row r="114" spans="1:13" ht="12.75">
      <c r="A114" s="51"/>
      <c r="B114" s="51"/>
      <c r="C114" s="51"/>
      <c r="D114" s="51"/>
      <c r="E114" s="51"/>
      <c r="F114" s="51"/>
      <c r="G114" s="51"/>
      <c r="H114" s="51"/>
      <c r="I114" s="51"/>
      <c r="J114" s="51"/>
      <c r="K114" s="51"/>
      <c r="L114" s="51"/>
      <c r="M114" s="51"/>
    </row>
    <row r="115" spans="1:13" ht="12.75">
      <c r="A115" s="51"/>
      <c r="B115" s="51"/>
      <c r="C115" s="51"/>
      <c r="D115" s="51"/>
      <c r="E115" s="51"/>
      <c r="F115" s="51"/>
      <c r="G115" s="51"/>
      <c r="H115" s="51"/>
      <c r="I115" s="51"/>
      <c r="J115" s="51"/>
      <c r="K115" s="51"/>
      <c r="L115" s="51"/>
      <c r="M115" s="51"/>
    </row>
    <row r="116" spans="1:13" ht="12.75">
      <c r="A116" s="51"/>
      <c r="B116" s="51"/>
      <c r="C116" s="51"/>
      <c r="D116" s="51"/>
      <c r="E116" s="51"/>
      <c r="F116" s="51"/>
      <c r="G116" s="51"/>
      <c r="H116" s="51"/>
      <c r="I116" s="51"/>
      <c r="J116" s="51"/>
      <c r="K116" s="51"/>
      <c r="L116" s="51"/>
      <c r="M116" s="51"/>
    </row>
    <row r="117" spans="1:13" ht="12.75">
      <c r="A117" s="51"/>
      <c r="B117" s="51"/>
      <c r="C117" s="51"/>
      <c r="D117" s="51"/>
      <c r="E117" s="51"/>
      <c r="F117" s="51"/>
      <c r="G117" s="51"/>
      <c r="H117" s="51"/>
      <c r="I117" s="51"/>
      <c r="J117" s="51"/>
      <c r="K117" s="51"/>
      <c r="L117" s="51"/>
      <c r="M117" s="51"/>
    </row>
    <row r="118" spans="1:13" ht="12.75">
      <c r="A118" s="51"/>
      <c r="B118" s="51"/>
      <c r="C118" s="51"/>
      <c r="D118" s="51"/>
      <c r="E118" s="51"/>
      <c r="F118" s="51"/>
      <c r="G118" s="51"/>
      <c r="H118" s="51"/>
      <c r="I118" s="51"/>
      <c r="J118" s="51"/>
      <c r="K118" s="51"/>
      <c r="L118" s="51"/>
      <c r="M118" s="51"/>
    </row>
  </sheetData>
  <sheetProtection/>
  <printOptions/>
  <pageMargins left="0.25" right="0.25" top="0.75" bottom="0.75" header="0.3" footer="0.3"/>
  <pageSetup fitToHeight="0"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N6" sqref="N6"/>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42" t="str">
        <f>"Multi-Family Tonnages by Commodity ("&amp;TEXT(A6,"mmmm yyyy")&amp;" through "&amp;TEXT(A17,"mmmm yyyy")&amp;")"</f>
        <v>Multi-Family Tonnages by Commodity (May 2014 through April 2015)</v>
      </c>
      <c r="B1" s="43"/>
    </row>
    <row r="2" spans="1:2" ht="12.75">
      <c r="A2" s="44" t="s">
        <v>61</v>
      </c>
      <c r="B2" s="44"/>
    </row>
    <row r="3" spans="1:14" ht="12.75">
      <c r="A3" s="43"/>
      <c r="B3" s="45"/>
      <c r="C3" s="46" t="s">
        <v>15</v>
      </c>
      <c r="D3" s="46" t="s">
        <v>16</v>
      </c>
      <c r="E3" s="46" t="s">
        <v>27</v>
      </c>
      <c r="F3" s="46" t="s">
        <v>17</v>
      </c>
      <c r="G3" s="46" t="s">
        <v>18</v>
      </c>
      <c r="H3" s="46" t="s">
        <v>19</v>
      </c>
      <c r="I3" s="46" t="s">
        <v>20</v>
      </c>
      <c r="J3" s="46" t="s">
        <v>21</v>
      </c>
      <c r="K3" s="46" t="s">
        <v>22</v>
      </c>
      <c r="L3" s="46" t="s">
        <v>23</v>
      </c>
      <c r="M3" s="46"/>
      <c r="N3" s="46" t="s">
        <v>24</v>
      </c>
    </row>
    <row r="4" spans="1:5" s="48" customFormat="1" ht="12.75">
      <c r="A4" s="47"/>
      <c r="B4" s="47"/>
      <c r="D4" s="49"/>
      <c r="E4" s="49"/>
    </row>
    <row r="5" spans="1:14" ht="12.75">
      <c r="A5" s="50"/>
      <c r="B5" s="51"/>
      <c r="C5" s="52"/>
      <c r="D5" s="52"/>
      <c r="E5" s="52"/>
      <c r="F5" s="52"/>
      <c r="G5" s="52"/>
      <c r="H5" s="52"/>
      <c r="I5" s="52"/>
      <c r="J5" s="52"/>
      <c r="L5" s="51"/>
      <c r="M5" s="48"/>
      <c r="N5" s="52" t="s">
        <v>25</v>
      </c>
    </row>
    <row r="6" spans="1:16" ht="12.75">
      <c r="A6" s="112">
        <f>Multi_Family!$C$6</f>
        <v>41760</v>
      </c>
      <c r="B6" s="51" t="s">
        <v>49</v>
      </c>
      <c r="C6" s="88">
        <f>Multi_Family!C32</f>
        <v>0.26444999999999996</v>
      </c>
      <c r="D6" s="89">
        <f>Multi_Family!C34</f>
        <v>6.233968</v>
      </c>
      <c r="E6" s="88">
        <f>Multi_Family!C35</f>
        <v>0</v>
      </c>
      <c r="F6" s="88">
        <f>Multi_Family!C30</f>
        <v>0.58179</v>
      </c>
      <c r="G6" s="88">
        <f>Multi_Family!C27</f>
        <v>6.8757</v>
      </c>
      <c r="H6" s="88">
        <f>Multi_Family!C37</f>
        <v>11.346668</v>
      </c>
      <c r="I6" s="88">
        <f>Multi_Family!C31/2</f>
        <v>0.791587</v>
      </c>
      <c r="J6" s="88">
        <f>Multi_Family!C31/2</f>
        <v>0.791587</v>
      </c>
      <c r="K6" s="88">
        <f>Multi_Family!C28</f>
        <v>6.283332</v>
      </c>
      <c r="L6" s="88">
        <f>Multi_Family!C36</f>
        <v>2.0909180000000043</v>
      </c>
      <c r="M6" s="48"/>
      <c r="N6" s="113">
        <f aca="true" t="shared" si="0" ref="N6:N17">SUM(C6:L6)</f>
        <v>35.260000000000005</v>
      </c>
      <c r="O6" s="61"/>
      <c r="P6" s="53"/>
    </row>
    <row r="7" spans="1:16" ht="12.75">
      <c r="A7" s="50">
        <f aca="true" t="shared" si="1" ref="A7:A17">EOMONTH(A6,1)</f>
        <v>41820</v>
      </c>
      <c r="B7" s="51" t="s">
        <v>50</v>
      </c>
      <c r="C7" s="88">
        <f>Multi_Family!D32</f>
        <v>0.261225</v>
      </c>
      <c r="D7" s="89">
        <f>Multi_Family!D34</f>
        <v>6.1579440000000005</v>
      </c>
      <c r="E7" s="88">
        <f>Multi_Family!D35</f>
        <v>0</v>
      </c>
      <c r="F7" s="88">
        <f>Multi_Family!D30</f>
        <v>0.574695</v>
      </c>
      <c r="G7" s="88">
        <f>Multi_Family!D27</f>
        <v>6.79185</v>
      </c>
      <c r="H7" s="88">
        <f>Multi_Family!D37</f>
        <v>11.208293999999999</v>
      </c>
      <c r="I7" s="88">
        <f>Multi_Family!D31/2</f>
        <v>0.7819335000000001</v>
      </c>
      <c r="J7" s="88">
        <f>Multi_Family!D31/2</f>
        <v>0.7819335000000001</v>
      </c>
      <c r="K7" s="88">
        <f>Multi_Family!D28</f>
        <v>6.206706</v>
      </c>
      <c r="L7" s="88">
        <f>Multi_Family!D36</f>
        <v>2.0654190000000043</v>
      </c>
      <c r="M7" s="48"/>
      <c r="N7" s="113">
        <f t="shared" si="0"/>
        <v>34.830000000000005</v>
      </c>
      <c r="P7" s="53"/>
    </row>
    <row r="8" spans="1:16" ht="12.75">
      <c r="A8" s="50">
        <f t="shared" si="1"/>
        <v>41851</v>
      </c>
      <c r="B8" s="51" t="s">
        <v>51</v>
      </c>
      <c r="C8" s="88">
        <f>Multi_Family!E32</f>
        <v>0.24577500000000002</v>
      </c>
      <c r="D8" s="89">
        <f>Multi_Family!E34</f>
        <v>5.793736000000001</v>
      </c>
      <c r="E8" s="88">
        <f>Multi_Family!E35</f>
        <v>0</v>
      </c>
      <c r="F8" s="88">
        <f>Multi_Family!E30</f>
        <v>0.5407050000000001</v>
      </c>
      <c r="G8" s="88">
        <f>Multi_Family!E27</f>
        <v>6.390150000000001</v>
      </c>
      <c r="H8" s="88">
        <f>Multi_Family!E37</f>
        <v>10.545386</v>
      </c>
      <c r="I8" s="88">
        <f>Multi_Family!E31/2</f>
        <v>0.7356865000000001</v>
      </c>
      <c r="J8" s="88">
        <f>Multi_Family!E31/2</f>
        <v>0.7356865000000001</v>
      </c>
      <c r="K8" s="88">
        <f>Multi_Family!E28</f>
        <v>5.839614</v>
      </c>
      <c r="L8" s="88">
        <f>Multi_Family!E36</f>
        <v>1.9432610000000046</v>
      </c>
      <c r="M8" s="48"/>
      <c r="N8" s="113">
        <f t="shared" si="0"/>
        <v>32.77000000000001</v>
      </c>
      <c r="P8" s="53"/>
    </row>
    <row r="9" spans="1:16" ht="12.75">
      <c r="A9" s="50">
        <f t="shared" si="1"/>
        <v>41882</v>
      </c>
      <c r="B9" s="51" t="s">
        <v>52</v>
      </c>
      <c r="C9" s="88">
        <f>Multi_Family!F32</f>
        <v>0.253125</v>
      </c>
      <c r="D9" s="89">
        <f>Multi_Family!F34</f>
        <v>5.9670000000000005</v>
      </c>
      <c r="E9" s="88">
        <f>Multi_Family!F35</f>
        <v>0</v>
      </c>
      <c r="F9" s="88">
        <f>Multi_Family!F30</f>
        <v>0.556875</v>
      </c>
      <c r="G9" s="88">
        <f>Multi_Family!F27</f>
        <v>6.58125</v>
      </c>
      <c r="H9" s="88">
        <f>Multi_Family!F37</f>
        <v>10.86075</v>
      </c>
      <c r="I9" s="88">
        <f>Multi_Family!F31/2</f>
        <v>0.7576875000000001</v>
      </c>
      <c r="J9" s="88">
        <f>Multi_Family!F31/2</f>
        <v>0.7576875000000001</v>
      </c>
      <c r="K9" s="88">
        <f>Multi_Family!F28</f>
        <v>6.01425</v>
      </c>
      <c r="L9" s="88">
        <f>Multi_Family!F36</f>
        <v>2.0013750000000043</v>
      </c>
      <c r="M9" s="48"/>
      <c r="N9" s="113">
        <f t="shared" si="0"/>
        <v>33.75000000000001</v>
      </c>
      <c r="P9" s="53"/>
    </row>
    <row r="10" spans="1:16" ht="12.75">
      <c r="A10" s="50">
        <f t="shared" si="1"/>
        <v>41912</v>
      </c>
      <c r="B10" s="51" t="s">
        <v>53</v>
      </c>
      <c r="C10" s="88">
        <f>Multi_Family!G32</f>
        <v>0.289725</v>
      </c>
      <c r="D10" s="89">
        <f>Multi_Family!G34</f>
        <v>6.829784000000001</v>
      </c>
      <c r="E10" s="88">
        <f>Multi_Family!G35</f>
        <v>0</v>
      </c>
      <c r="F10" s="88">
        <f>Multi_Family!G30</f>
        <v>0.637395</v>
      </c>
      <c r="G10" s="88">
        <f>Multi_Family!G27</f>
        <v>7.532850000000001</v>
      </c>
      <c r="H10" s="88">
        <f>Multi_Family!G37</f>
        <v>12.431134</v>
      </c>
      <c r="I10" s="88">
        <f>Multi_Family!G31/2</f>
        <v>0.8672435000000001</v>
      </c>
      <c r="J10" s="88">
        <f>Multi_Family!G31/2</f>
        <v>0.8672435000000001</v>
      </c>
      <c r="K10" s="88">
        <f>Multi_Family!G28</f>
        <v>6.883866</v>
      </c>
      <c r="L10" s="88">
        <f>Multi_Family!G36</f>
        <v>2.2907590000000053</v>
      </c>
      <c r="M10" s="48"/>
      <c r="N10" s="113">
        <f t="shared" si="0"/>
        <v>38.63000000000001</v>
      </c>
      <c r="P10" s="53"/>
    </row>
    <row r="11" spans="1:16" ht="12.75">
      <c r="A11" s="50">
        <f t="shared" si="1"/>
        <v>41943</v>
      </c>
      <c r="B11" s="51" t="s">
        <v>54</v>
      </c>
      <c r="C11" s="88">
        <f>Multi_Family!H32</f>
        <v>0.291375</v>
      </c>
      <c r="D11" s="89">
        <f>Multi_Family!H34</f>
        <v>6.86868</v>
      </c>
      <c r="E11" s="88">
        <f>Multi_Family!H35</f>
        <v>0</v>
      </c>
      <c r="F11" s="88">
        <f>Multi_Family!H30</f>
        <v>0.6410250000000001</v>
      </c>
      <c r="G11" s="88">
        <f>Multi_Family!H27</f>
        <v>7.57575</v>
      </c>
      <c r="H11" s="88">
        <f>Multi_Family!H37</f>
        <v>12.50193</v>
      </c>
      <c r="I11" s="88">
        <f>Multi_Family!H31/2</f>
        <v>0.8721825000000001</v>
      </c>
      <c r="J11" s="88">
        <f>Multi_Family!H31/2</f>
        <v>0.8721825000000001</v>
      </c>
      <c r="K11" s="88">
        <f>Multi_Family!H28</f>
        <v>6.92307</v>
      </c>
      <c r="L11" s="88">
        <f>Multi_Family!H36</f>
        <v>2.303805000000005</v>
      </c>
      <c r="M11" s="48"/>
      <c r="N11" s="113">
        <f t="shared" si="0"/>
        <v>38.85000000000001</v>
      </c>
      <c r="P11" s="53"/>
    </row>
    <row r="12" spans="1:16" ht="12.75">
      <c r="A12" s="50">
        <f t="shared" si="1"/>
        <v>41973</v>
      </c>
      <c r="B12" s="51" t="s">
        <v>55</v>
      </c>
      <c r="C12" s="88">
        <f>Multi_Family!I32</f>
        <v>0.2745</v>
      </c>
      <c r="D12" s="89">
        <f>Multi_Family!I34</f>
        <v>6.470880000000001</v>
      </c>
      <c r="E12" s="88">
        <f>Multi_Family!I35</f>
        <v>0</v>
      </c>
      <c r="F12" s="88">
        <f>Multi_Family!I30</f>
        <v>0.6039000000000001</v>
      </c>
      <c r="G12" s="88">
        <f>Multi_Family!I27</f>
        <v>7.1370000000000005</v>
      </c>
      <c r="H12" s="88">
        <f>Multi_Family!I37</f>
        <v>11.77788</v>
      </c>
      <c r="I12" s="88">
        <f>Multi_Family!I31/2</f>
        <v>0.8216700000000001</v>
      </c>
      <c r="J12" s="88">
        <f>Multi_Family!I31/2</f>
        <v>0.8216700000000001</v>
      </c>
      <c r="K12" s="88">
        <f>Multi_Family!I28</f>
        <v>6.52212</v>
      </c>
      <c r="L12" s="88">
        <f>Multi_Family!I36</f>
        <v>2.1703800000000046</v>
      </c>
      <c r="M12" s="48"/>
      <c r="N12" s="113">
        <f t="shared" si="0"/>
        <v>36.6</v>
      </c>
      <c r="P12" s="53"/>
    </row>
    <row r="13" spans="1:16" ht="12.75">
      <c r="A13" s="50">
        <f t="shared" si="1"/>
        <v>42004</v>
      </c>
      <c r="B13" s="51" t="s">
        <v>56</v>
      </c>
      <c r="C13" s="88">
        <f>Multi_Family!J32</f>
        <v>0.30285</v>
      </c>
      <c r="D13" s="89">
        <f>Multi_Family!J34</f>
        <v>7.139184000000001</v>
      </c>
      <c r="E13" s="88">
        <f>Multi_Family!J35</f>
        <v>0</v>
      </c>
      <c r="F13" s="88">
        <f>Multi_Family!J30</f>
        <v>0.66627</v>
      </c>
      <c r="G13" s="88">
        <f>Multi_Family!J27</f>
        <v>7.874100000000001</v>
      </c>
      <c r="H13" s="88">
        <f>Multi_Family!J37</f>
        <v>12.994284</v>
      </c>
      <c r="I13" s="88">
        <f>Multi_Family!J31/2</f>
        <v>0.9065310000000001</v>
      </c>
      <c r="J13" s="88">
        <f>Multi_Family!J31/2</f>
        <v>0.9065310000000001</v>
      </c>
      <c r="K13" s="88">
        <f>Multi_Family!J28</f>
        <v>7.195716</v>
      </c>
      <c r="L13" s="88">
        <f>Multi_Family!J36</f>
        <v>2.3945340000000055</v>
      </c>
      <c r="M13" s="48"/>
      <c r="N13" s="113">
        <f t="shared" si="0"/>
        <v>40.38000000000001</v>
      </c>
      <c r="P13" s="53"/>
    </row>
    <row r="14" spans="1:16" ht="12.75">
      <c r="A14" s="50">
        <f t="shared" si="1"/>
        <v>42035</v>
      </c>
      <c r="B14" s="51" t="s">
        <v>57</v>
      </c>
      <c r="C14" s="88">
        <f>Multi_Family!K32</f>
        <v>0.302925</v>
      </c>
      <c r="D14" s="89">
        <f>Multi_Family!K34</f>
        <v>7.140952</v>
      </c>
      <c r="E14" s="88">
        <f>Multi_Family!K35</f>
        <v>0</v>
      </c>
      <c r="F14" s="88">
        <f>Multi_Family!K30</f>
        <v>0.666435</v>
      </c>
      <c r="G14" s="88">
        <f>Multi_Family!K27</f>
        <v>7.87605</v>
      </c>
      <c r="H14" s="88">
        <f>Multi_Family!K37</f>
        <v>12.997501999999999</v>
      </c>
      <c r="I14" s="88">
        <f>Multi_Family!K31/2</f>
        <v>0.9067555</v>
      </c>
      <c r="J14" s="88">
        <f>Multi_Family!K31/2</f>
        <v>0.9067555</v>
      </c>
      <c r="K14" s="88">
        <f>Multi_Family!K28</f>
        <v>7.197498</v>
      </c>
      <c r="L14" s="88">
        <f>Multi_Family!K36</f>
        <v>2.3951270000000053</v>
      </c>
      <c r="M14" s="48"/>
      <c r="N14" s="113">
        <f t="shared" si="0"/>
        <v>40.39</v>
      </c>
      <c r="P14" s="53"/>
    </row>
    <row r="15" spans="1:16" ht="12.75">
      <c r="A15" s="50">
        <f t="shared" si="1"/>
        <v>42063</v>
      </c>
      <c r="B15" s="51" t="s">
        <v>58</v>
      </c>
      <c r="C15" s="88">
        <f>Multi_Family!L32</f>
        <v>0.275775</v>
      </c>
      <c r="D15" s="89">
        <f>Multi_Family!L34</f>
        <v>6.500936000000001</v>
      </c>
      <c r="E15" s="88">
        <f>Multi_Family!L35</f>
        <v>0</v>
      </c>
      <c r="F15" s="88">
        <f>Multi_Family!L30</f>
        <v>0.606705</v>
      </c>
      <c r="G15" s="88">
        <f>Multi_Family!L27</f>
        <v>7.1701500000000005</v>
      </c>
      <c r="H15" s="88">
        <f>Multi_Family!L37</f>
        <v>11.832586000000001</v>
      </c>
      <c r="I15" s="88">
        <f>Multi_Family!L31/2</f>
        <v>0.8254865000000001</v>
      </c>
      <c r="J15" s="88">
        <f>Multi_Family!L31/2</f>
        <v>0.8254865000000001</v>
      </c>
      <c r="K15" s="88">
        <f>Multi_Family!L28</f>
        <v>6.552414000000001</v>
      </c>
      <c r="L15" s="88">
        <f>Multi_Family!L36</f>
        <v>2.180461000000005</v>
      </c>
      <c r="M15" s="48"/>
      <c r="N15" s="113">
        <f t="shared" si="0"/>
        <v>36.77000000000001</v>
      </c>
      <c r="P15" s="53"/>
    </row>
    <row r="16" spans="1:16" ht="12.75">
      <c r="A16" s="50">
        <f t="shared" si="1"/>
        <v>42094</v>
      </c>
      <c r="B16" s="51" t="s">
        <v>59</v>
      </c>
      <c r="C16" s="88">
        <f>Multi_Family!M32</f>
        <v>0.309675</v>
      </c>
      <c r="D16" s="89">
        <f>Multi_Family!M34</f>
        <v>7.300072</v>
      </c>
      <c r="E16" s="88">
        <f>Multi_Family!M35</f>
        <v>0</v>
      </c>
      <c r="F16" s="88">
        <f>Multi_Family!M30</f>
        <v>0.681285</v>
      </c>
      <c r="G16" s="88">
        <f>Multi_Family!M27</f>
        <v>8.05155</v>
      </c>
      <c r="H16" s="88">
        <f>Multi_Family!M37</f>
        <v>13.287121999999998</v>
      </c>
      <c r="I16" s="88">
        <f>Multi_Family!M31/2</f>
        <v>0.9269605000000001</v>
      </c>
      <c r="J16" s="88">
        <f>Multi_Family!M31/2</f>
        <v>0.9269605000000001</v>
      </c>
      <c r="K16" s="88">
        <f>Multi_Family!M28</f>
        <v>7.3578779999999995</v>
      </c>
      <c r="L16" s="88">
        <f>Multi_Family!M36</f>
        <v>2.4484970000000055</v>
      </c>
      <c r="M16" s="48"/>
      <c r="N16" s="113">
        <f t="shared" si="0"/>
        <v>41.29</v>
      </c>
      <c r="P16" s="53"/>
    </row>
    <row r="17" spans="1:16" ht="12.75">
      <c r="A17" s="50">
        <f t="shared" si="1"/>
        <v>42124</v>
      </c>
      <c r="B17" s="51" t="s">
        <v>60</v>
      </c>
      <c r="C17" s="88">
        <f>Multi_Family!N32</f>
        <v>0.29062499999999997</v>
      </c>
      <c r="D17" s="89">
        <f>Multi_Family!N34</f>
        <v>6.851000000000001</v>
      </c>
      <c r="E17" s="88">
        <f>Multi_Family!N35</f>
        <v>0</v>
      </c>
      <c r="F17" s="88">
        <f>Multi_Family!N30</f>
        <v>0.639375</v>
      </c>
      <c r="G17" s="88">
        <f>Multi_Family!N27</f>
        <v>7.55625</v>
      </c>
      <c r="H17" s="88">
        <f>Multi_Family!N37</f>
        <v>12.46975</v>
      </c>
      <c r="I17" s="88">
        <f>Multi_Family!N31/2</f>
        <v>0.8699375</v>
      </c>
      <c r="J17" s="88">
        <f>Multi_Family!N31/2</f>
        <v>0.8699375</v>
      </c>
      <c r="K17" s="88">
        <f>Multi_Family!N28</f>
        <v>6.90525</v>
      </c>
      <c r="L17" s="88">
        <f>Multi_Family!N36</f>
        <v>2.297875000000005</v>
      </c>
      <c r="M17" s="48"/>
      <c r="N17" s="113">
        <f t="shared" si="0"/>
        <v>38.75000000000001</v>
      </c>
      <c r="P17" s="53"/>
    </row>
    <row r="18" spans="1:15" ht="12.75">
      <c r="A18" s="54" t="s">
        <v>26</v>
      </c>
      <c r="B18" s="51"/>
      <c r="C18" s="125">
        <f aca="true" t="shared" si="2" ref="C18:L18">SUM(C6:C17)</f>
        <v>3.3620249999999996</v>
      </c>
      <c r="D18" s="125">
        <f t="shared" si="2"/>
        <v>79.254136</v>
      </c>
      <c r="E18" s="125">
        <f t="shared" si="2"/>
        <v>0</v>
      </c>
      <c r="F18" s="125">
        <f t="shared" si="2"/>
        <v>7.396455</v>
      </c>
      <c r="G18" s="125">
        <f t="shared" si="2"/>
        <v>87.41265000000003</v>
      </c>
      <c r="H18" s="125">
        <f t="shared" si="2"/>
        <v>144.253286</v>
      </c>
      <c r="I18" s="125">
        <f t="shared" si="2"/>
        <v>10.0636615</v>
      </c>
      <c r="J18" s="125">
        <f t="shared" si="2"/>
        <v>10.0636615</v>
      </c>
      <c r="K18" s="125">
        <f t="shared" si="2"/>
        <v>79.881714</v>
      </c>
      <c r="L18" s="125">
        <f t="shared" si="2"/>
        <v>26.58241100000006</v>
      </c>
      <c r="M18" s="48"/>
      <c r="N18" s="126">
        <f>SUM(N6:N17)</f>
        <v>448.27000000000004</v>
      </c>
      <c r="O18" s="52"/>
    </row>
    <row r="19" spans="1:14" ht="12.75">
      <c r="A19" s="50"/>
      <c r="B19" s="51"/>
      <c r="C19" s="51"/>
      <c r="D19" s="51"/>
      <c r="E19" s="51"/>
      <c r="F19" s="51"/>
      <c r="G19" s="51"/>
      <c r="H19" s="51"/>
      <c r="I19" s="51"/>
      <c r="J19" s="51"/>
      <c r="K19" s="51"/>
      <c r="L19" s="51"/>
      <c r="M19" s="48"/>
      <c r="N19" s="52"/>
    </row>
    <row r="20" spans="1:14" ht="12.75">
      <c r="A20" s="42"/>
      <c r="B20" s="51"/>
      <c r="C20" s="51"/>
      <c r="D20" s="51"/>
      <c r="E20" s="51"/>
      <c r="F20" s="51"/>
      <c r="G20" s="51"/>
      <c r="H20" s="51"/>
      <c r="I20" s="51"/>
      <c r="J20" s="51"/>
      <c r="K20" s="51"/>
      <c r="L20" s="51"/>
      <c r="M20" s="48"/>
      <c r="N20" s="52"/>
    </row>
    <row r="21" spans="1:14" ht="12.75">
      <c r="A21" s="50"/>
      <c r="B21" s="51"/>
      <c r="C21" s="51"/>
      <c r="D21" s="51"/>
      <c r="E21" s="51"/>
      <c r="F21" s="51"/>
      <c r="G21" s="51"/>
      <c r="H21" s="51"/>
      <c r="I21" s="51"/>
      <c r="J21" s="51"/>
      <c r="K21" s="51"/>
      <c r="L21" s="51"/>
      <c r="M21" s="48"/>
      <c r="N21" s="52"/>
    </row>
    <row r="22" spans="1:14" ht="12.75">
      <c r="A22" s="50"/>
      <c r="B22" s="51"/>
      <c r="C22" s="51"/>
      <c r="D22" s="51"/>
      <c r="E22" s="51"/>
      <c r="F22" s="51"/>
      <c r="G22" s="51"/>
      <c r="H22" s="51"/>
      <c r="I22" s="51"/>
      <c r="J22" s="51"/>
      <c r="K22" s="51"/>
      <c r="L22" s="51"/>
      <c r="M22" s="48"/>
      <c r="N22" s="52"/>
    </row>
    <row r="23" spans="1:14" ht="12.75">
      <c r="A23" s="51"/>
      <c r="B23" s="51"/>
      <c r="C23" s="51"/>
      <c r="D23" s="51"/>
      <c r="E23" s="51"/>
      <c r="F23" s="51"/>
      <c r="G23" s="51"/>
      <c r="H23" s="51"/>
      <c r="I23" s="51"/>
      <c r="J23" s="51"/>
      <c r="K23" s="51"/>
      <c r="L23" s="51"/>
      <c r="M23" s="48"/>
      <c r="N23" s="52"/>
    </row>
    <row r="24" spans="1:14" ht="12.75">
      <c r="A24" s="51"/>
      <c r="B24" s="51"/>
      <c r="C24" s="51"/>
      <c r="D24" s="51"/>
      <c r="E24" s="51"/>
      <c r="F24" s="51"/>
      <c r="G24" s="51"/>
      <c r="H24" s="51"/>
      <c r="I24" s="51"/>
      <c r="J24" s="51"/>
      <c r="K24" s="51"/>
      <c r="L24" s="51"/>
      <c r="M24" s="48"/>
      <c r="N24" s="52"/>
    </row>
    <row r="25" spans="1:14" ht="12.75">
      <c r="A25" s="51"/>
      <c r="B25" s="51"/>
      <c r="C25" s="51"/>
      <c r="E25" s="51"/>
      <c r="F25" s="51"/>
      <c r="G25" s="51"/>
      <c r="H25" s="51"/>
      <c r="I25" s="51"/>
      <c r="J25" s="51"/>
      <c r="K25" s="51"/>
      <c r="L25" s="51"/>
      <c r="M25" s="48"/>
      <c r="N25" s="52"/>
    </row>
    <row r="26" spans="1:14" ht="12.75">
      <c r="A26" s="51"/>
      <c r="B26" s="51"/>
      <c r="C26" s="51"/>
      <c r="D26" s="51"/>
      <c r="E26" s="51"/>
      <c r="F26" s="51"/>
      <c r="G26" s="51"/>
      <c r="H26" s="51"/>
      <c r="I26" s="51"/>
      <c r="J26" s="51"/>
      <c r="K26" s="51"/>
      <c r="L26" s="51"/>
      <c r="M26" s="48"/>
      <c r="N26" s="52"/>
    </row>
    <row r="27" spans="1:14" ht="12.75">
      <c r="A27" s="51"/>
      <c r="B27" s="51"/>
      <c r="C27" s="51"/>
      <c r="D27" s="51"/>
      <c r="E27" s="51"/>
      <c r="F27" s="51"/>
      <c r="G27" s="51"/>
      <c r="H27" s="51"/>
      <c r="I27" s="51"/>
      <c r="J27" s="51"/>
      <c r="K27" s="51"/>
      <c r="L27" s="51"/>
      <c r="M27" s="48"/>
      <c r="N27" s="52"/>
    </row>
    <row r="28" spans="1:14" ht="12.75">
      <c r="A28" s="51"/>
      <c r="B28" s="51"/>
      <c r="C28" s="51"/>
      <c r="D28" s="51"/>
      <c r="E28" s="51"/>
      <c r="F28" s="51"/>
      <c r="G28" s="51"/>
      <c r="H28" s="51"/>
      <c r="I28" s="51"/>
      <c r="J28" s="51"/>
      <c r="K28" s="51"/>
      <c r="L28" s="51"/>
      <c r="M28" s="48"/>
      <c r="N28" s="51"/>
    </row>
    <row r="29" spans="1:14" ht="12.75">
      <c r="A29" s="51"/>
      <c r="B29" s="51"/>
      <c r="C29" s="51"/>
      <c r="D29" s="51"/>
      <c r="E29" s="51"/>
      <c r="F29" s="51"/>
      <c r="G29" s="51"/>
      <c r="H29" s="51"/>
      <c r="I29" s="51"/>
      <c r="J29" s="51"/>
      <c r="K29" s="51"/>
      <c r="L29" s="51"/>
      <c r="M29" s="48"/>
      <c r="N29" s="51"/>
    </row>
    <row r="30" spans="1:14" ht="12.75">
      <c r="A30" s="51"/>
      <c r="B30" s="51"/>
      <c r="C30" s="51"/>
      <c r="D30" s="51"/>
      <c r="E30" s="51"/>
      <c r="F30" s="51"/>
      <c r="G30" s="51"/>
      <c r="H30" s="51"/>
      <c r="I30" s="51"/>
      <c r="J30" s="51"/>
      <c r="K30" s="51"/>
      <c r="L30" s="51"/>
      <c r="M30" s="48"/>
      <c r="N30" s="51"/>
    </row>
    <row r="31" spans="1:14" ht="12.75">
      <c r="A31" s="51"/>
      <c r="B31" s="51"/>
      <c r="C31" s="51"/>
      <c r="D31" s="51"/>
      <c r="E31" s="51"/>
      <c r="F31" s="51"/>
      <c r="G31" s="51"/>
      <c r="H31" s="51"/>
      <c r="I31" s="51"/>
      <c r="J31" s="51"/>
      <c r="K31" s="51"/>
      <c r="L31" s="51"/>
      <c r="M31" s="48"/>
      <c r="N31" s="51"/>
    </row>
    <row r="32" spans="1:14" ht="12.75">
      <c r="A32" s="51"/>
      <c r="B32" s="51"/>
      <c r="C32" s="51"/>
      <c r="D32" s="51"/>
      <c r="E32" s="51"/>
      <c r="F32" s="51"/>
      <c r="G32" s="51"/>
      <c r="H32" s="51"/>
      <c r="I32" s="51"/>
      <c r="J32" s="51"/>
      <c r="K32" s="51"/>
      <c r="L32" s="51"/>
      <c r="M32" s="48"/>
      <c r="N32" s="51"/>
    </row>
    <row r="33" spans="1:14" ht="12.75">
      <c r="A33" s="51"/>
      <c r="B33" s="51"/>
      <c r="C33" s="51"/>
      <c r="D33" s="51"/>
      <c r="E33" s="51"/>
      <c r="F33" s="51"/>
      <c r="G33" s="51"/>
      <c r="H33" s="51"/>
      <c r="I33" s="51"/>
      <c r="J33" s="51"/>
      <c r="K33" s="51"/>
      <c r="L33" s="51"/>
      <c r="M33" s="48"/>
      <c r="N33" s="51"/>
    </row>
    <row r="34" spans="1:14" ht="12.75">
      <c r="A34" s="51"/>
      <c r="B34" s="51"/>
      <c r="C34" s="51"/>
      <c r="D34" s="51"/>
      <c r="E34" s="51"/>
      <c r="F34" s="51"/>
      <c r="G34" s="51"/>
      <c r="H34" s="51"/>
      <c r="I34" s="51"/>
      <c r="J34" s="51"/>
      <c r="K34" s="51"/>
      <c r="L34" s="51"/>
      <c r="M34" s="48"/>
      <c r="N34" s="51"/>
    </row>
    <row r="35" spans="1:14" ht="12.75">
      <c r="A35" s="51"/>
      <c r="B35" s="51"/>
      <c r="C35" s="51"/>
      <c r="D35" s="51"/>
      <c r="E35" s="51"/>
      <c r="F35" s="51"/>
      <c r="G35" s="51"/>
      <c r="H35" s="51"/>
      <c r="I35" s="51"/>
      <c r="J35" s="51"/>
      <c r="K35" s="51"/>
      <c r="L35" s="51"/>
      <c r="M35" s="48"/>
      <c r="N35" s="51"/>
    </row>
    <row r="36" spans="1:14" ht="12.75">
      <c r="A36" s="51"/>
      <c r="B36" s="51"/>
      <c r="C36" s="51"/>
      <c r="D36" s="51"/>
      <c r="E36" s="51"/>
      <c r="F36" s="51"/>
      <c r="G36" s="51"/>
      <c r="H36" s="51"/>
      <c r="I36" s="51"/>
      <c r="J36" s="51"/>
      <c r="K36" s="51"/>
      <c r="L36" s="51"/>
      <c r="M36" s="48"/>
      <c r="N36" s="51"/>
    </row>
    <row r="37" spans="1:14" ht="12.75">
      <c r="A37" s="51"/>
      <c r="B37" s="51"/>
      <c r="C37" s="51"/>
      <c r="D37" s="51"/>
      <c r="E37" s="51"/>
      <c r="F37" s="51"/>
      <c r="G37" s="51"/>
      <c r="H37" s="51"/>
      <c r="I37" s="51"/>
      <c r="J37" s="51"/>
      <c r="K37" s="51"/>
      <c r="L37" s="51"/>
      <c r="M37" s="48"/>
      <c r="N37" s="51"/>
    </row>
    <row r="38" spans="1:14" ht="12.75">
      <c r="A38" s="51"/>
      <c r="B38" s="51"/>
      <c r="C38" s="51"/>
      <c r="D38" s="51"/>
      <c r="E38" s="51"/>
      <c r="F38" s="51"/>
      <c r="G38" s="51"/>
      <c r="H38" s="51"/>
      <c r="I38" s="51"/>
      <c r="J38" s="51"/>
      <c r="K38" s="51"/>
      <c r="L38" s="51"/>
      <c r="M38" s="48"/>
      <c r="N38" s="51"/>
    </row>
    <row r="39" spans="1:14" ht="12.75">
      <c r="A39" s="51"/>
      <c r="B39" s="51"/>
      <c r="C39" s="51"/>
      <c r="D39" s="51"/>
      <c r="E39" s="51"/>
      <c r="F39" s="51"/>
      <c r="G39" s="51"/>
      <c r="H39" s="51"/>
      <c r="I39" s="51"/>
      <c r="J39" s="51"/>
      <c r="K39" s="51"/>
      <c r="L39" s="51"/>
      <c r="M39" s="51"/>
      <c r="N39" s="51"/>
    </row>
    <row r="40" spans="1:14" ht="12.75">
      <c r="A40" s="51"/>
      <c r="B40" s="51"/>
      <c r="C40" s="51"/>
      <c r="D40" s="51"/>
      <c r="E40" s="51"/>
      <c r="F40" s="51"/>
      <c r="G40" s="51"/>
      <c r="H40" s="51"/>
      <c r="I40" s="51"/>
      <c r="J40" s="51"/>
      <c r="K40" s="51"/>
      <c r="L40" s="51"/>
      <c r="M40" s="51"/>
      <c r="N40" s="51"/>
    </row>
    <row r="41" spans="1:14" ht="12.75">
      <c r="A41" s="51"/>
      <c r="B41" s="51"/>
      <c r="C41" s="51"/>
      <c r="D41" s="51"/>
      <c r="E41" s="51"/>
      <c r="F41" s="51"/>
      <c r="G41" s="51"/>
      <c r="H41" s="51"/>
      <c r="I41" s="51"/>
      <c r="J41" s="51"/>
      <c r="K41" s="51"/>
      <c r="L41" s="51"/>
      <c r="M41" s="51"/>
      <c r="N41" s="51"/>
    </row>
    <row r="42" spans="1:14" ht="12.75">
      <c r="A42" s="51"/>
      <c r="B42" s="51"/>
      <c r="C42" s="51"/>
      <c r="D42" s="51"/>
      <c r="E42" s="51"/>
      <c r="F42" s="51"/>
      <c r="G42" s="51"/>
      <c r="H42" s="51"/>
      <c r="I42" s="51"/>
      <c r="J42" s="51"/>
      <c r="K42" s="51"/>
      <c r="L42" s="51"/>
      <c r="M42" s="51"/>
      <c r="N42" s="51"/>
    </row>
    <row r="43" spans="1:14" ht="12.75">
      <c r="A43" s="51"/>
      <c r="B43" s="51"/>
      <c r="C43" s="51"/>
      <c r="D43" s="51"/>
      <c r="E43" s="51"/>
      <c r="F43" s="51"/>
      <c r="G43" s="51"/>
      <c r="H43" s="51"/>
      <c r="I43" s="51"/>
      <c r="J43" s="51"/>
      <c r="K43" s="51"/>
      <c r="L43" s="51"/>
      <c r="M43" s="51"/>
      <c r="N43" s="51"/>
    </row>
    <row r="44" spans="1:14" ht="12.75">
      <c r="A44" s="51"/>
      <c r="B44" s="51"/>
      <c r="C44" s="51"/>
      <c r="D44" s="51"/>
      <c r="E44" s="51"/>
      <c r="F44" s="51"/>
      <c r="G44" s="51"/>
      <c r="H44" s="51"/>
      <c r="I44" s="51"/>
      <c r="J44" s="51"/>
      <c r="K44" s="51"/>
      <c r="L44" s="51"/>
      <c r="M44" s="51"/>
      <c r="N44" s="51"/>
    </row>
    <row r="45" spans="1:14" ht="12.75">
      <c r="A45" s="51"/>
      <c r="B45" s="51"/>
      <c r="C45" s="51"/>
      <c r="D45" s="51"/>
      <c r="E45" s="51"/>
      <c r="F45" s="51"/>
      <c r="G45" s="51"/>
      <c r="H45" s="51"/>
      <c r="I45" s="51"/>
      <c r="J45" s="51"/>
      <c r="K45" s="51"/>
      <c r="L45" s="51"/>
      <c r="M45" s="51"/>
      <c r="N45" s="51"/>
    </row>
    <row r="46" spans="1:14" ht="12.75">
      <c r="A46" s="51"/>
      <c r="B46" s="51"/>
      <c r="C46" s="51"/>
      <c r="D46" s="51"/>
      <c r="E46" s="51"/>
      <c r="F46" s="51"/>
      <c r="G46" s="51"/>
      <c r="H46" s="51"/>
      <c r="I46" s="51"/>
      <c r="J46" s="51"/>
      <c r="K46" s="51"/>
      <c r="L46" s="51"/>
      <c r="M46" s="51"/>
      <c r="N46" s="51"/>
    </row>
    <row r="47" spans="1:14" ht="12.75">
      <c r="A47" s="51"/>
      <c r="B47" s="51"/>
      <c r="C47" s="51"/>
      <c r="D47" s="51"/>
      <c r="E47" s="51"/>
      <c r="F47" s="51"/>
      <c r="G47" s="51"/>
      <c r="H47" s="51"/>
      <c r="I47" s="51"/>
      <c r="J47" s="51"/>
      <c r="K47" s="51"/>
      <c r="L47" s="51"/>
      <c r="M47" s="51"/>
      <c r="N47" s="51"/>
    </row>
    <row r="48" spans="1:14" ht="12.75">
      <c r="A48" s="51"/>
      <c r="B48" s="51"/>
      <c r="C48" s="51"/>
      <c r="D48" s="51"/>
      <c r="E48" s="51"/>
      <c r="F48" s="51"/>
      <c r="G48" s="51"/>
      <c r="H48" s="51"/>
      <c r="I48" s="51"/>
      <c r="J48" s="51"/>
      <c r="K48" s="51"/>
      <c r="L48" s="51"/>
      <c r="M48" s="51"/>
      <c r="N48" s="51"/>
    </row>
    <row r="49" spans="1:14" ht="12.75">
      <c r="A49" s="51"/>
      <c r="B49" s="51"/>
      <c r="C49" s="51"/>
      <c r="D49" s="51"/>
      <c r="E49" s="51"/>
      <c r="F49" s="51"/>
      <c r="G49" s="51"/>
      <c r="H49" s="51"/>
      <c r="I49" s="51"/>
      <c r="J49" s="51"/>
      <c r="K49" s="51"/>
      <c r="L49" s="51"/>
      <c r="M49" s="51"/>
      <c r="N49" s="51"/>
    </row>
    <row r="50" spans="1:14" ht="12.75">
      <c r="A50" s="51"/>
      <c r="B50" s="51"/>
      <c r="C50" s="51"/>
      <c r="D50" s="51"/>
      <c r="E50" s="51"/>
      <c r="F50" s="51"/>
      <c r="G50" s="51"/>
      <c r="H50" s="51"/>
      <c r="I50" s="51"/>
      <c r="J50" s="51"/>
      <c r="K50" s="51"/>
      <c r="L50" s="51"/>
      <c r="M50" s="51"/>
      <c r="N50" s="51"/>
    </row>
    <row r="51" spans="1:14" ht="12.75">
      <c r="A51" s="51"/>
      <c r="B51" s="51"/>
      <c r="C51" s="51"/>
      <c r="D51" s="51"/>
      <c r="E51" s="51"/>
      <c r="F51" s="51"/>
      <c r="G51" s="51"/>
      <c r="H51" s="51"/>
      <c r="I51" s="51"/>
      <c r="J51" s="51"/>
      <c r="K51" s="51"/>
      <c r="L51" s="51"/>
      <c r="M51" s="51"/>
      <c r="N51" s="51"/>
    </row>
    <row r="52" spans="1:14" ht="12.75">
      <c r="A52" s="51"/>
      <c r="B52" s="51"/>
      <c r="C52" s="51"/>
      <c r="D52" s="51"/>
      <c r="E52" s="51"/>
      <c r="F52" s="51"/>
      <c r="G52" s="51"/>
      <c r="H52" s="51"/>
      <c r="I52" s="51"/>
      <c r="J52" s="51"/>
      <c r="K52" s="51"/>
      <c r="L52" s="51"/>
      <c r="M52" s="51"/>
      <c r="N52" s="51"/>
    </row>
    <row r="53" spans="1:14" ht="12.75">
      <c r="A53" s="51"/>
      <c r="B53" s="51"/>
      <c r="C53" s="51"/>
      <c r="D53" s="51"/>
      <c r="E53" s="51"/>
      <c r="F53" s="51"/>
      <c r="G53" s="51"/>
      <c r="H53" s="51"/>
      <c r="I53" s="51"/>
      <c r="J53" s="51"/>
      <c r="K53" s="51"/>
      <c r="L53" s="51"/>
      <c r="M53" s="51"/>
      <c r="N53" s="51"/>
    </row>
    <row r="54" spans="1:14" ht="12.75">
      <c r="A54" s="51"/>
      <c r="B54" s="51"/>
      <c r="C54" s="51"/>
      <c r="D54" s="51"/>
      <c r="E54" s="51"/>
      <c r="F54" s="51"/>
      <c r="G54" s="51"/>
      <c r="H54" s="51"/>
      <c r="I54" s="51"/>
      <c r="J54" s="51"/>
      <c r="K54" s="51"/>
      <c r="L54" s="51"/>
      <c r="M54" s="51"/>
      <c r="N54" s="51"/>
    </row>
    <row r="55" spans="1:14" ht="12.75">
      <c r="A55" s="51"/>
      <c r="B55" s="51"/>
      <c r="C55" s="51"/>
      <c r="D55" s="51"/>
      <c r="E55" s="51"/>
      <c r="F55" s="51"/>
      <c r="G55" s="51"/>
      <c r="H55" s="51"/>
      <c r="I55" s="51"/>
      <c r="J55" s="51"/>
      <c r="K55" s="51"/>
      <c r="L55" s="51"/>
      <c r="M55" s="51"/>
      <c r="N55" s="51"/>
    </row>
    <row r="56" spans="1:14" ht="12.75">
      <c r="A56" s="51"/>
      <c r="B56" s="51"/>
      <c r="C56" s="51"/>
      <c r="D56" s="51"/>
      <c r="E56" s="51"/>
      <c r="F56" s="51"/>
      <c r="G56" s="51"/>
      <c r="H56" s="51"/>
      <c r="I56" s="51"/>
      <c r="J56" s="51"/>
      <c r="K56" s="51"/>
      <c r="L56" s="51"/>
      <c r="M56" s="51"/>
      <c r="N56" s="51"/>
    </row>
    <row r="57" spans="1:14" ht="12.75">
      <c r="A57" s="51"/>
      <c r="B57" s="51"/>
      <c r="C57" s="51"/>
      <c r="D57" s="51"/>
      <c r="E57" s="51"/>
      <c r="F57" s="51"/>
      <c r="G57" s="51"/>
      <c r="H57" s="51"/>
      <c r="I57" s="51"/>
      <c r="J57" s="51"/>
      <c r="K57" s="51"/>
      <c r="L57" s="51"/>
      <c r="M57" s="51"/>
      <c r="N57" s="51"/>
    </row>
    <row r="58" spans="1:14" ht="12.75">
      <c r="A58" s="51"/>
      <c r="B58" s="51"/>
      <c r="C58" s="51"/>
      <c r="D58" s="51"/>
      <c r="E58" s="51"/>
      <c r="F58" s="51"/>
      <c r="G58" s="51"/>
      <c r="H58" s="51"/>
      <c r="I58" s="51"/>
      <c r="J58" s="51"/>
      <c r="K58" s="51"/>
      <c r="L58" s="51"/>
      <c r="M58" s="51"/>
      <c r="N58" s="51"/>
    </row>
    <row r="59" spans="1:14" ht="12.75">
      <c r="A59" s="51"/>
      <c r="B59" s="51"/>
      <c r="C59" s="51"/>
      <c r="D59" s="51"/>
      <c r="E59" s="51"/>
      <c r="F59" s="51"/>
      <c r="G59" s="51"/>
      <c r="H59" s="51"/>
      <c r="I59" s="51"/>
      <c r="J59" s="51"/>
      <c r="K59" s="51"/>
      <c r="L59" s="51"/>
      <c r="M59" s="51"/>
      <c r="N59" s="51"/>
    </row>
    <row r="60" spans="1:14" ht="12.75">
      <c r="A60" s="51"/>
      <c r="B60" s="51"/>
      <c r="C60" s="51"/>
      <c r="D60" s="51"/>
      <c r="E60" s="51"/>
      <c r="F60" s="51"/>
      <c r="G60" s="51"/>
      <c r="H60" s="51"/>
      <c r="I60" s="51"/>
      <c r="J60" s="51"/>
      <c r="K60" s="51"/>
      <c r="L60" s="51"/>
      <c r="M60" s="51"/>
      <c r="N60" s="51"/>
    </row>
    <row r="61" spans="1:14" ht="12.75">
      <c r="A61" s="51"/>
      <c r="B61" s="51"/>
      <c r="C61" s="51"/>
      <c r="D61" s="51"/>
      <c r="E61" s="51"/>
      <c r="F61" s="51"/>
      <c r="G61" s="51"/>
      <c r="H61" s="51"/>
      <c r="I61" s="51"/>
      <c r="J61" s="51"/>
      <c r="K61" s="51"/>
      <c r="L61" s="51"/>
      <c r="M61" s="51"/>
      <c r="N61" s="51"/>
    </row>
    <row r="62" spans="1:14" ht="12.75">
      <c r="A62" s="51"/>
      <c r="B62" s="51"/>
      <c r="C62" s="51"/>
      <c r="D62" s="51"/>
      <c r="E62" s="51"/>
      <c r="F62" s="51"/>
      <c r="G62" s="51"/>
      <c r="H62" s="51"/>
      <c r="I62" s="51"/>
      <c r="J62" s="51"/>
      <c r="K62" s="51"/>
      <c r="L62" s="51"/>
      <c r="M62" s="51"/>
      <c r="N62" s="51"/>
    </row>
    <row r="63" spans="1:14" ht="12.75">
      <c r="A63" s="51"/>
      <c r="B63" s="51"/>
      <c r="C63" s="51"/>
      <c r="D63" s="51"/>
      <c r="E63" s="51"/>
      <c r="F63" s="51"/>
      <c r="G63" s="51"/>
      <c r="H63" s="51"/>
      <c r="I63" s="51"/>
      <c r="J63" s="51"/>
      <c r="K63" s="51"/>
      <c r="L63" s="51"/>
      <c r="M63" s="51"/>
      <c r="N63" s="51"/>
    </row>
    <row r="64" spans="1:14" ht="12.75">
      <c r="A64" s="51"/>
      <c r="B64" s="51"/>
      <c r="C64" s="51"/>
      <c r="D64" s="51"/>
      <c r="E64" s="51"/>
      <c r="F64" s="51"/>
      <c r="G64" s="51"/>
      <c r="H64" s="51"/>
      <c r="I64" s="51"/>
      <c r="J64" s="51"/>
      <c r="K64" s="51"/>
      <c r="L64" s="51"/>
      <c r="M64" s="51"/>
      <c r="N64" s="51"/>
    </row>
    <row r="65" spans="1:14" ht="12.75">
      <c r="A65" s="51"/>
      <c r="B65" s="51"/>
      <c r="C65" s="51"/>
      <c r="D65" s="51"/>
      <c r="E65" s="51"/>
      <c r="F65" s="51"/>
      <c r="G65" s="51"/>
      <c r="H65" s="51"/>
      <c r="I65" s="51"/>
      <c r="J65" s="51"/>
      <c r="K65" s="51"/>
      <c r="L65" s="51"/>
      <c r="M65" s="51"/>
      <c r="N65" s="51"/>
    </row>
    <row r="66" spans="1:14" ht="12.75">
      <c r="A66" s="51"/>
      <c r="B66" s="51"/>
      <c r="C66" s="51"/>
      <c r="D66" s="51"/>
      <c r="E66" s="51"/>
      <c r="F66" s="51"/>
      <c r="G66" s="51"/>
      <c r="H66" s="51"/>
      <c r="I66" s="51"/>
      <c r="J66" s="51"/>
      <c r="K66" s="51"/>
      <c r="L66" s="51"/>
      <c r="M66" s="51"/>
      <c r="N66" s="51"/>
    </row>
    <row r="67" spans="1:14" ht="12.75">
      <c r="A67" s="51"/>
      <c r="B67" s="51"/>
      <c r="C67" s="51"/>
      <c r="D67" s="51"/>
      <c r="E67" s="51"/>
      <c r="F67" s="51"/>
      <c r="G67" s="51"/>
      <c r="H67" s="51"/>
      <c r="I67" s="51"/>
      <c r="J67" s="51"/>
      <c r="K67" s="51"/>
      <c r="L67" s="51"/>
      <c r="M67" s="51"/>
      <c r="N67" s="51"/>
    </row>
    <row r="68" spans="1:14" ht="12.75">
      <c r="A68" s="51"/>
      <c r="B68" s="51"/>
      <c r="C68" s="51"/>
      <c r="D68" s="51"/>
      <c r="E68" s="51"/>
      <c r="F68" s="51"/>
      <c r="G68" s="51"/>
      <c r="H68" s="51"/>
      <c r="I68" s="51"/>
      <c r="J68" s="51"/>
      <c r="K68" s="51"/>
      <c r="L68" s="51"/>
      <c r="M68" s="51"/>
      <c r="N68" s="51"/>
    </row>
    <row r="69" spans="1:14" ht="12.75">
      <c r="A69" s="51"/>
      <c r="B69" s="51"/>
      <c r="C69" s="51"/>
      <c r="D69" s="51"/>
      <c r="E69" s="51"/>
      <c r="F69" s="51"/>
      <c r="G69" s="51"/>
      <c r="H69" s="51"/>
      <c r="I69" s="51"/>
      <c r="J69" s="51"/>
      <c r="K69" s="51"/>
      <c r="L69" s="51"/>
      <c r="M69" s="51"/>
      <c r="N69" s="51"/>
    </row>
    <row r="70" spans="1:14" ht="12.75">
      <c r="A70" s="51"/>
      <c r="B70" s="51"/>
      <c r="C70" s="51"/>
      <c r="D70" s="51"/>
      <c r="E70" s="51"/>
      <c r="F70" s="51"/>
      <c r="G70" s="51"/>
      <c r="H70" s="51"/>
      <c r="I70" s="51"/>
      <c r="J70" s="51"/>
      <c r="K70" s="51"/>
      <c r="L70" s="51"/>
      <c r="M70" s="51"/>
      <c r="N70" s="51"/>
    </row>
    <row r="71" spans="1:14" ht="12.75">
      <c r="A71" s="51"/>
      <c r="B71" s="51"/>
      <c r="C71" s="51"/>
      <c r="D71" s="51"/>
      <c r="E71" s="51"/>
      <c r="F71" s="51"/>
      <c r="G71" s="51"/>
      <c r="H71" s="51"/>
      <c r="I71" s="51"/>
      <c r="J71" s="51"/>
      <c r="K71" s="51"/>
      <c r="L71" s="51"/>
      <c r="M71" s="51"/>
      <c r="N71" s="51"/>
    </row>
    <row r="72" spans="1:14" ht="12.75">
      <c r="A72" s="51"/>
      <c r="B72" s="51"/>
      <c r="C72" s="51"/>
      <c r="D72" s="51"/>
      <c r="E72" s="51"/>
      <c r="F72" s="51"/>
      <c r="G72" s="51"/>
      <c r="H72" s="51"/>
      <c r="I72" s="51"/>
      <c r="J72" s="51"/>
      <c r="K72" s="51"/>
      <c r="L72" s="51"/>
      <c r="M72" s="51"/>
      <c r="N72" s="51"/>
    </row>
    <row r="73" spans="1:14" ht="12.75">
      <c r="A73" s="51"/>
      <c r="B73" s="51"/>
      <c r="C73" s="51"/>
      <c r="D73" s="51"/>
      <c r="E73" s="51"/>
      <c r="F73" s="51"/>
      <c r="G73" s="51"/>
      <c r="H73" s="51"/>
      <c r="I73" s="51"/>
      <c r="J73" s="51"/>
      <c r="K73" s="51"/>
      <c r="L73" s="51"/>
      <c r="M73" s="51"/>
      <c r="N73" s="51"/>
    </row>
    <row r="74" spans="1:14" ht="12.75">
      <c r="A74" s="51"/>
      <c r="B74" s="51"/>
      <c r="C74" s="51"/>
      <c r="D74" s="51"/>
      <c r="E74" s="51"/>
      <c r="F74" s="51"/>
      <c r="G74" s="51"/>
      <c r="H74" s="51"/>
      <c r="I74" s="51"/>
      <c r="J74" s="51"/>
      <c r="K74" s="51"/>
      <c r="L74" s="51"/>
      <c r="M74" s="51"/>
      <c r="N74" s="51"/>
    </row>
    <row r="75" spans="1:14" ht="12.75">
      <c r="A75" s="51"/>
      <c r="B75" s="51"/>
      <c r="C75" s="51"/>
      <c r="D75" s="51"/>
      <c r="E75" s="51"/>
      <c r="F75" s="51"/>
      <c r="G75" s="51"/>
      <c r="H75" s="51"/>
      <c r="I75" s="51"/>
      <c r="J75" s="51"/>
      <c r="K75" s="51"/>
      <c r="L75" s="51"/>
      <c r="M75" s="51"/>
      <c r="N75" s="51"/>
    </row>
    <row r="76" spans="1:14" ht="12.75">
      <c r="A76" s="51"/>
      <c r="B76" s="51"/>
      <c r="C76" s="51"/>
      <c r="D76" s="51"/>
      <c r="E76" s="51"/>
      <c r="F76" s="51"/>
      <c r="G76" s="51"/>
      <c r="H76" s="51"/>
      <c r="I76" s="51"/>
      <c r="J76" s="51"/>
      <c r="K76" s="51"/>
      <c r="L76" s="51"/>
      <c r="M76" s="51"/>
      <c r="N76" s="51"/>
    </row>
    <row r="77" spans="1:14" ht="12.75">
      <c r="A77" s="51"/>
      <c r="B77" s="51"/>
      <c r="C77" s="51"/>
      <c r="D77" s="51"/>
      <c r="E77" s="51"/>
      <c r="F77" s="51"/>
      <c r="G77" s="51"/>
      <c r="H77" s="51"/>
      <c r="I77" s="51"/>
      <c r="J77" s="51"/>
      <c r="K77" s="51"/>
      <c r="L77" s="51"/>
      <c r="M77" s="51"/>
      <c r="N77" s="51"/>
    </row>
    <row r="78" spans="1:14" ht="12.75">
      <c r="A78" s="51"/>
      <c r="B78" s="51"/>
      <c r="C78" s="51"/>
      <c r="D78" s="51"/>
      <c r="E78" s="51"/>
      <c r="F78" s="51"/>
      <c r="G78" s="51"/>
      <c r="H78" s="51"/>
      <c r="I78" s="51"/>
      <c r="J78" s="51"/>
      <c r="K78" s="51"/>
      <c r="L78" s="51"/>
      <c r="M78" s="51"/>
      <c r="N78" s="51"/>
    </row>
    <row r="79" spans="1:14" ht="12.75">
      <c r="A79" s="51"/>
      <c r="B79" s="51"/>
      <c r="C79" s="51"/>
      <c r="D79" s="51"/>
      <c r="E79" s="51"/>
      <c r="F79" s="51"/>
      <c r="G79" s="51"/>
      <c r="H79" s="51"/>
      <c r="I79" s="51"/>
      <c r="J79" s="51"/>
      <c r="K79" s="51"/>
      <c r="L79" s="51"/>
      <c r="M79" s="51"/>
      <c r="N79" s="51"/>
    </row>
    <row r="80" spans="1:14" ht="12.75">
      <c r="A80" s="51"/>
      <c r="B80" s="51"/>
      <c r="C80" s="51"/>
      <c r="D80" s="51"/>
      <c r="E80" s="51"/>
      <c r="F80" s="51"/>
      <c r="G80" s="51"/>
      <c r="H80" s="51"/>
      <c r="I80" s="51"/>
      <c r="J80" s="51"/>
      <c r="K80" s="51"/>
      <c r="L80" s="51"/>
      <c r="M80" s="51"/>
      <c r="N80" s="51"/>
    </row>
    <row r="81" spans="1:14" ht="12.75">
      <c r="A81" s="51"/>
      <c r="B81" s="51"/>
      <c r="C81" s="51"/>
      <c r="D81" s="51"/>
      <c r="E81" s="51"/>
      <c r="F81" s="51"/>
      <c r="G81" s="51"/>
      <c r="H81" s="51"/>
      <c r="I81" s="51"/>
      <c r="J81" s="51"/>
      <c r="K81" s="51"/>
      <c r="L81" s="51"/>
      <c r="M81" s="51"/>
      <c r="N81" s="51"/>
    </row>
    <row r="82" spans="1:14" ht="12.75">
      <c r="A82" s="51"/>
      <c r="B82" s="51"/>
      <c r="C82" s="51"/>
      <c r="D82" s="51"/>
      <c r="E82" s="51"/>
      <c r="F82" s="51"/>
      <c r="G82" s="51"/>
      <c r="H82" s="51"/>
      <c r="I82" s="51"/>
      <c r="J82" s="51"/>
      <c r="K82" s="51"/>
      <c r="L82" s="51"/>
      <c r="M82" s="51"/>
      <c r="N82" s="51"/>
    </row>
    <row r="83" spans="1:14" ht="12.75">
      <c r="A83" s="51"/>
      <c r="B83" s="51"/>
      <c r="C83" s="51"/>
      <c r="D83" s="51"/>
      <c r="E83" s="51"/>
      <c r="F83" s="51"/>
      <c r="G83" s="51"/>
      <c r="H83" s="51"/>
      <c r="I83" s="51"/>
      <c r="J83" s="51"/>
      <c r="K83" s="51"/>
      <c r="L83" s="51"/>
      <c r="M83" s="51"/>
      <c r="N83" s="51"/>
    </row>
    <row r="84" spans="1:14" ht="12.75">
      <c r="A84" s="51"/>
      <c r="B84" s="51"/>
      <c r="C84" s="51"/>
      <c r="D84" s="51"/>
      <c r="E84" s="51"/>
      <c r="F84" s="51"/>
      <c r="G84" s="51"/>
      <c r="H84" s="51"/>
      <c r="I84" s="51"/>
      <c r="J84" s="51"/>
      <c r="K84" s="51"/>
      <c r="L84" s="51"/>
      <c r="M84" s="51"/>
      <c r="N84" s="51"/>
    </row>
    <row r="85" spans="1:14" ht="12.75">
      <c r="A85" s="51"/>
      <c r="B85" s="51"/>
      <c r="C85" s="51"/>
      <c r="D85" s="51"/>
      <c r="E85" s="51"/>
      <c r="F85" s="51"/>
      <c r="G85" s="51"/>
      <c r="H85" s="51"/>
      <c r="I85" s="51"/>
      <c r="J85" s="51"/>
      <c r="K85" s="51"/>
      <c r="L85" s="51"/>
      <c r="M85" s="51"/>
      <c r="N85" s="51"/>
    </row>
    <row r="86" spans="1:14" ht="12.75">
      <c r="A86" s="51"/>
      <c r="B86" s="51"/>
      <c r="C86" s="51"/>
      <c r="D86" s="51"/>
      <c r="E86" s="51"/>
      <c r="F86" s="51"/>
      <c r="G86" s="51"/>
      <c r="H86" s="51"/>
      <c r="I86" s="51"/>
      <c r="J86" s="51"/>
      <c r="K86" s="51"/>
      <c r="L86" s="51"/>
      <c r="M86" s="51"/>
      <c r="N86" s="51"/>
    </row>
    <row r="87" spans="1:14" ht="12.75">
      <c r="A87" s="51"/>
      <c r="B87" s="51"/>
      <c r="C87" s="51"/>
      <c r="D87" s="51"/>
      <c r="E87" s="51"/>
      <c r="F87" s="51"/>
      <c r="G87" s="51"/>
      <c r="H87" s="51"/>
      <c r="I87" s="51"/>
      <c r="J87" s="51"/>
      <c r="K87" s="51"/>
      <c r="L87" s="51"/>
      <c r="M87" s="51"/>
      <c r="N87" s="51"/>
    </row>
    <row r="88" spans="1:14" ht="12.75">
      <c r="A88" s="51"/>
      <c r="B88" s="51"/>
      <c r="C88" s="51"/>
      <c r="D88" s="51"/>
      <c r="E88" s="51"/>
      <c r="F88" s="51"/>
      <c r="G88" s="51"/>
      <c r="H88" s="51"/>
      <c r="I88" s="51"/>
      <c r="J88" s="51"/>
      <c r="K88" s="51"/>
      <c r="L88" s="51"/>
      <c r="M88" s="51"/>
      <c r="N88" s="51"/>
    </row>
    <row r="89" spans="1:14" ht="12.75">
      <c r="A89" s="51"/>
      <c r="B89" s="51"/>
      <c r="C89" s="51"/>
      <c r="D89" s="51"/>
      <c r="E89" s="51"/>
      <c r="F89" s="51"/>
      <c r="G89" s="51"/>
      <c r="H89" s="51"/>
      <c r="I89" s="51"/>
      <c r="J89" s="51"/>
      <c r="K89" s="51"/>
      <c r="L89" s="51"/>
      <c r="M89" s="51"/>
      <c r="N89" s="51"/>
    </row>
    <row r="90" spans="1:14" ht="12.75">
      <c r="A90" s="51"/>
      <c r="B90" s="51"/>
      <c r="C90" s="51"/>
      <c r="D90" s="51"/>
      <c r="E90" s="51"/>
      <c r="F90" s="51"/>
      <c r="G90" s="51"/>
      <c r="H90" s="51"/>
      <c r="I90" s="51"/>
      <c r="J90" s="51"/>
      <c r="K90" s="51"/>
      <c r="L90" s="51"/>
      <c r="M90" s="51"/>
      <c r="N90" s="51"/>
    </row>
    <row r="91" spans="1:14" ht="12.75">
      <c r="A91" s="51"/>
      <c r="B91" s="51"/>
      <c r="C91" s="51"/>
      <c r="D91" s="51"/>
      <c r="E91" s="51"/>
      <c r="F91" s="51"/>
      <c r="G91" s="51"/>
      <c r="H91" s="51"/>
      <c r="I91" s="51"/>
      <c r="J91" s="51"/>
      <c r="K91" s="51"/>
      <c r="L91" s="51"/>
      <c r="M91" s="51"/>
      <c r="N91" s="51"/>
    </row>
    <row r="92" spans="1:14" ht="12.75">
      <c r="A92" s="51"/>
      <c r="B92" s="51"/>
      <c r="C92" s="51"/>
      <c r="D92" s="51"/>
      <c r="E92" s="51"/>
      <c r="F92" s="51"/>
      <c r="G92" s="51"/>
      <c r="H92" s="51"/>
      <c r="I92" s="51"/>
      <c r="J92" s="51"/>
      <c r="K92" s="51"/>
      <c r="L92" s="51"/>
      <c r="M92" s="51"/>
      <c r="N92" s="51"/>
    </row>
    <row r="93" spans="1:14" ht="12.75">
      <c r="A93" s="51"/>
      <c r="B93" s="51"/>
      <c r="C93" s="51"/>
      <c r="D93" s="51"/>
      <c r="E93" s="51"/>
      <c r="F93" s="51"/>
      <c r="G93" s="51"/>
      <c r="H93" s="51"/>
      <c r="I93" s="51"/>
      <c r="J93" s="51"/>
      <c r="K93" s="51"/>
      <c r="L93" s="51"/>
      <c r="M93" s="51"/>
      <c r="N93" s="51"/>
    </row>
    <row r="94" spans="1:14" ht="12.75">
      <c r="A94" s="51"/>
      <c r="B94" s="51"/>
      <c r="C94" s="51"/>
      <c r="D94" s="51"/>
      <c r="E94" s="51"/>
      <c r="F94" s="51"/>
      <c r="G94" s="51"/>
      <c r="H94" s="51"/>
      <c r="I94" s="51"/>
      <c r="J94" s="51"/>
      <c r="K94" s="51"/>
      <c r="L94" s="51"/>
      <c r="M94" s="51"/>
      <c r="N94" s="51"/>
    </row>
    <row r="95" spans="1:14" ht="12.75">
      <c r="A95" s="51"/>
      <c r="B95" s="51"/>
      <c r="C95" s="51"/>
      <c r="D95" s="51"/>
      <c r="E95" s="51"/>
      <c r="F95" s="51"/>
      <c r="G95" s="51"/>
      <c r="H95" s="51"/>
      <c r="I95" s="51"/>
      <c r="J95" s="51"/>
      <c r="K95" s="51"/>
      <c r="L95" s="51"/>
      <c r="M95" s="51"/>
      <c r="N95" s="51"/>
    </row>
    <row r="96" spans="1:14" ht="12.75">
      <c r="A96" s="51"/>
      <c r="B96" s="51"/>
      <c r="C96" s="51"/>
      <c r="D96" s="51"/>
      <c r="E96" s="51"/>
      <c r="F96" s="51"/>
      <c r="G96" s="51"/>
      <c r="H96" s="51"/>
      <c r="I96" s="51"/>
      <c r="J96" s="51"/>
      <c r="K96" s="51"/>
      <c r="L96" s="51"/>
      <c r="M96" s="51"/>
      <c r="N96" s="51"/>
    </row>
    <row r="97" spans="1:14" ht="12.75">
      <c r="A97" s="51"/>
      <c r="B97" s="51"/>
      <c r="C97" s="51"/>
      <c r="D97" s="51"/>
      <c r="E97" s="51"/>
      <c r="F97" s="51"/>
      <c r="G97" s="51"/>
      <c r="H97" s="51"/>
      <c r="I97" s="51"/>
      <c r="J97" s="51"/>
      <c r="K97" s="51"/>
      <c r="L97" s="51"/>
      <c r="M97" s="51"/>
      <c r="N97" s="51"/>
    </row>
    <row r="98" spans="1:14" ht="12.75">
      <c r="A98" s="51"/>
      <c r="B98" s="51"/>
      <c r="C98" s="51"/>
      <c r="D98" s="51"/>
      <c r="E98" s="51"/>
      <c r="F98" s="51"/>
      <c r="G98" s="51"/>
      <c r="H98" s="51"/>
      <c r="I98" s="51"/>
      <c r="J98" s="51"/>
      <c r="K98" s="51"/>
      <c r="L98" s="51"/>
      <c r="M98" s="51"/>
      <c r="N98" s="51"/>
    </row>
    <row r="99" spans="1:14" ht="12.75">
      <c r="A99" s="51"/>
      <c r="B99" s="51"/>
      <c r="C99" s="51"/>
      <c r="D99" s="51"/>
      <c r="E99" s="51"/>
      <c r="F99" s="51"/>
      <c r="G99" s="51"/>
      <c r="H99" s="51"/>
      <c r="I99" s="51"/>
      <c r="J99" s="51"/>
      <c r="K99" s="51"/>
      <c r="L99" s="51"/>
      <c r="M99" s="51"/>
      <c r="N99" s="51"/>
    </row>
    <row r="100" spans="1:14" ht="12.75">
      <c r="A100" s="51"/>
      <c r="B100" s="51"/>
      <c r="C100" s="51"/>
      <c r="D100" s="51"/>
      <c r="E100" s="51"/>
      <c r="F100" s="51"/>
      <c r="G100" s="51"/>
      <c r="H100" s="51"/>
      <c r="I100" s="51"/>
      <c r="J100" s="51"/>
      <c r="K100" s="51"/>
      <c r="L100" s="51"/>
      <c r="M100" s="51"/>
      <c r="N100" s="51"/>
    </row>
    <row r="101" spans="1:14" ht="12.75">
      <c r="A101" s="51"/>
      <c r="B101" s="51"/>
      <c r="C101" s="51"/>
      <c r="D101" s="51"/>
      <c r="E101" s="51"/>
      <c r="F101" s="51"/>
      <c r="G101" s="51"/>
      <c r="H101" s="51"/>
      <c r="I101" s="51"/>
      <c r="J101" s="51"/>
      <c r="K101" s="51"/>
      <c r="L101" s="51"/>
      <c r="M101" s="51"/>
      <c r="N101" s="51"/>
    </row>
    <row r="102" spans="1:14" ht="12.75">
      <c r="A102" s="51"/>
      <c r="B102" s="51"/>
      <c r="C102" s="51"/>
      <c r="D102" s="51"/>
      <c r="E102" s="51"/>
      <c r="F102" s="51"/>
      <c r="G102" s="51"/>
      <c r="H102" s="51"/>
      <c r="I102" s="51"/>
      <c r="J102" s="51"/>
      <c r="K102" s="51"/>
      <c r="L102" s="51"/>
      <c r="M102" s="51"/>
      <c r="N102" s="51"/>
    </row>
    <row r="103" spans="1:14" ht="12.75">
      <c r="A103" s="51"/>
      <c r="B103" s="51"/>
      <c r="C103" s="51"/>
      <c r="D103" s="51"/>
      <c r="E103" s="51"/>
      <c r="F103" s="51"/>
      <c r="G103" s="51"/>
      <c r="H103" s="51"/>
      <c r="I103" s="51"/>
      <c r="J103" s="51"/>
      <c r="K103" s="51"/>
      <c r="L103" s="51"/>
      <c r="M103" s="51"/>
      <c r="N103" s="51"/>
    </row>
    <row r="104" spans="1:14" ht="12.75">
      <c r="A104" s="51"/>
      <c r="B104" s="51"/>
      <c r="C104" s="51"/>
      <c r="D104" s="51"/>
      <c r="E104" s="51"/>
      <c r="F104" s="51"/>
      <c r="G104" s="51"/>
      <c r="H104" s="51"/>
      <c r="I104" s="51"/>
      <c r="J104" s="51"/>
      <c r="K104" s="51"/>
      <c r="L104" s="51"/>
      <c r="M104" s="51"/>
      <c r="N104" s="51"/>
    </row>
    <row r="105" spans="1:14" ht="12.75">
      <c r="A105" s="51"/>
      <c r="B105" s="51"/>
      <c r="C105" s="51"/>
      <c r="D105" s="51"/>
      <c r="E105" s="51"/>
      <c r="F105" s="51"/>
      <c r="G105" s="51"/>
      <c r="H105" s="51"/>
      <c r="I105" s="51"/>
      <c r="J105" s="51"/>
      <c r="K105" s="51"/>
      <c r="L105" s="51"/>
      <c r="M105" s="51"/>
      <c r="N105" s="51"/>
    </row>
    <row r="106" spans="1:14" ht="12.75">
      <c r="A106" s="51"/>
      <c r="B106" s="51"/>
      <c r="C106" s="51"/>
      <c r="D106" s="51"/>
      <c r="E106" s="51"/>
      <c r="F106" s="51"/>
      <c r="G106" s="51"/>
      <c r="H106" s="51"/>
      <c r="I106" s="51"/>
      <c r="J106" s="51"/>
      <c r="K106" s="51"/>
      <c r="L106" s="51"/>
      <c r="M106" s="51"/>
      <c r="N106" s="51"/>
    </row>
    <row r="107" spans="1:14" ht="12.75">
      <c r="A107" s="51"/>
      <c r="B107" s="51"/>
      <c r="C107" s="51"/>
      <c r="D107" s="51"/>
      <c r="E107" s="51"/>
      <c r="F107" s="51"/>
      <c r="G107" s="51"/>
      <c r="H107" s="51"/>
      <c r="I107" s="51"/>
      <c r="J107" s="51"/>
      <c r="K107" s="51"/>
      <c r="L107" s="51"/>
      <c r="M107" s="51"/>
      <c r="N107" s="51"/>
    </row>
    <row r="108" spans="1:14" ht="12.75">
      <c r="A108" s="51"/>
      <c r="B108" s="51"/>
      <c r="C108" s="51"/>
      <c r="D108" s="51"/>
      <c r="E108" s="51"/>
      <c r="F108" s="51"/>
      <c r="G108" s="51"/>
      <c r="H108" s="51"/>
      <c r="I108" s="51"/>
      <c r="J108" s="51"/>
      <c r="K108" s="51"/>
      <c r="L108" s="51"/>
      <c r="M108" s="51"/>
      <c r="N108" s="51"/>
    </row>
    <row r="109" spans="1:14" ht="12.75">
      <c r="A109" s="51"/>
      <c r="B109" s="51"/>
      <c r="C109" s="51"/>
      <c r="D109" s="51"/>
      <c r="E109" s="51"/>
      <c r="F109" s="51"/>
      <c r="G109" s="51"/>
      <c r="H109" s="51"/>
      <c r="I109" s="51"/>
      <c r="J109" s="51"/>
      <c r="K109" s="51"/>
      <c r="L109" s="51"/>
      <c r="M109" s="51"/>
      <c r="N109" s="51"/>
    </row>
    <row r="110" spans="1:14" ht="12.75">
      <c r="A110" s="51"/>
      <c r="B110" s="51"/>
      <c r="C110" s="51"/>
      <c r="D110" s="51"/>
      <c r="E110" s="51"/>
      <c r="F110" s="51"/>
      <c r="G110" s="51"/>
      <c r="H110" s="51"/>
      <c r="I110" s="51"/>
      <c r="J110" s="51"/>
      <c r="K110" s="51"/>
      <c r="L110" s="51"/>
      <c r="M110" s="51"/>
      <c r="N110" s="51"/>
    </row>
    <row r="111" spans="1:14" ht="12.75">
      <c r="A111" s="51"/>
      <c r="B111" s="51"/>
      <c r="C111" s="51"/>
      <c r="D111" s="51"/>
      <c r="E111" s="51"/>
      <c r="F111" s="51"/>
      <c r="G111" s="51"/>
      <c r="H111" s="51"/>
      <c r="I111" s="51"/>
      <c r="J111" s="51"/>
      <c r="K111" s="51"/>
      <c r="L111" s="51"/>
      <c r="M111" s="51"/>
      <c r="N111" s="51"/>
    </row>
    <row r="112" spans="1:14" ht="12.75">
      <c r="A112" s="51"/>
      <c r="B112" s="51"/>
      <c r="C112" s="51"/>
      <c r="D112" s="51"/>
      <c r="E112" s="51"/>
      <c r="F112" s="51"/>
      <c r="G112" s="51"/>
      <c r="H112" s="51"/>
      <c r="I112" s="51"/>
      <c r="J112" s="51"/>
      <c r="K112" s="51"/>
      <c r="L112" s="51"/>
      <c r="M112" s="51"/>
      <c r="N112" s="51"/>
    </row>
    <row r="113" spans="1:14" ht="12.75">
      <c r="A113" s="51"/>
      <c r="B113" s="51"/>
      <c r="C113" s="51"/>
      <c r="D113" s="51"/>
      <c r="E113" s="51"/>
      <c r="F113" s="51"/>
      <c r="G113" s="51"/>
      <c r="H113" s="51"/>
      <c r="I113" s="51"/>
      <c r="J113" s="51"/>
      <c r="K113" s="51"/>
      <c r="L113" s="51"/>
      <c r="M113" s="51"/>
      <c r="N113" s="51"/>
    </row>
    <row r="114" spans="1:14" ht="12.75">
      <c r="A114" s="51"/>
      <c r="B114" s="51"/>
      <c r="C114" s="51"/>
      <c r="D114" s="51"/>
      <c r="E114" s="51"/>
      <c r="F114" s="51"/>
      <c r="G114" s="51"/>
      <c r="H114" s="51"/>
      <c r="I114" s="51"/>
      <c r="J114" s="51"/>
      <c r="K114" s="51"/>
      <c r="L114" s="51"/>
      <c r="M114" s="51"/>
      <c r="N114" s="51"/>
    </row>
    <row r="115" spans="1:14" ht="12.75">
      <c r="A115" s="51"/>
      <c r="B115" s="51"/>
      <c r="C115" s="51"/>
      <c r="D115" s="51"/>
      <c r="E115" s="51"/>
      <c r="F115" s="51"/>
      <c r="G115" s="51"/>
      <c r="H115" s="51"/>
      <c r="I115" s="51"/>
      <c r="J115" s="51"/>
      <c r="K115" s="51"/>
      <c r="L115" s="51"/>
      <c r="M115" s="51"/>
      <c r="N115" s="51"/>
    </row>
    <row r="116" spans="1:14" ht="12.75">
      <c r="A116" s="51"/>
      <c r="B116" s="51"/>
      <c r="C116" s="51"/>
      <c r="D116" s="51"/>
      <c r="E116" s="51"/>
      <c r="F116" s="51"/>
      <c r="G116" s="51"/>
      <c r="H116" s="51"/>
      <c r="I116" s="51"/>
      <c r="J116" s="51"/>
      <c r="K116" s="51"/>
      <c r="L116" s="51"/>
      <c r="M116" s="51"/>
      <c r="N116" s="51"/>
    </row>
    <row r="117" spans="1:14" ht="12.75">
      <c r="A117" s="51"/>
      <c r="B117" s="51"/>
      <c r="C117" s="51"/>
      <c r="D117" s="51"/>
      <c r="E117" s="51"/>
      <c r="F117" s="51"/>
      <c r="G117" s="51"/>
      <c r="H117" s="51"/>
      <c r="I117" s="51"/>
      <c r="J117" s="51"/>
      <c r="K117" s="51"/>
      <c r="L117" s="51"/>
      <c r="M117" s="51"/>
      <c r="N117" s="51"/>
    </row>
    <row r="118" spans="1:14" ht="12.75">
      <c r="A118" s="51"/>
      <c r="B118" s="51"/>
      <c r="C118" s="51"/>
      <c r="D118" s="51"/>
      <c r="E118" s="51"/>
      <c r="F118" s="51"/>
      <c r="G118" s="51"/>
      <c r="H118" s="51"/>
      <c r="I118" s="51"/>
      <c r="J118" s="51"/>
      <c r="K118" s="51"/>
      <c r="L118" s="51"/>
      <c r="M118" s="51"/>
      <c r="N118" s="51"/>
    </row>
  </sheetData>
  <sheetProtection/>
  <printOptions/>
  <pageMargins left="0.5" right="0.5" top="0.75" bottom="0.75"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N118"/>
  <sheetViews>
    <sheetView showGridLines="0" zoomScalePageLayoutView="0" workbookViewId="0" topLeftCell="A1">
      <selection activeCell="A1" sqref="A1"/>
    </sheetView>
  </sheetViews>
  <sheetFormatPr defaultColWidth="9.140625" defaultRowHeight="12.75"/>
  <cols>
    <col min="2" max="2" width="2.28125" style="117" bestFit="1" customWidth="1"/>
    <col min="3" max="12" width="11.7109375" style="0" customWidth="1"/>
  </cols>
  <sheetData>
    <row r="1" spans="1:2" ht="12.75">
      <c r="A1" s="42" t="str">
        <f>"Commodity Pricing ("&amp;TEXT(A4,"mmmm yyyy")&amp;" through "&amp;TEXT(A15,"mmmm yyyy")&amp;")"</f>
        <v>Commodity Pricing (May 2014 through April 2015)</v>
      </c>
      <c r="B1" s="114"/>
    </row>
    <row r="2" spans="1:2" ht="12.75">
      <c r="A2" s="44" t="s">
        <v>62</v>
      </c>
      <c r="B2" s="115"/>
    </row>
    <row r="3" spans="2:13" ht="12.75">
      <c r="B3" s="116"/>
      <c r="C3" s="46" t="s">
        <v>15</v>
      </c>
      <c r="D3" s="46" t="s">
        <v>16</v>
      </c>
      <c r="E3" s="46" t="s">
        <v>27</v>
      </c>
      <c r="F3" s="46" t="s">
        <v>17</v>
      </c>
      <c r="G3" s="46" t="s">
        <v>18</v>
      </c>
      <c r="H3" s="46" t="s">
        <v>19</v>
      </c>
      <c r="I3" s="46" t="s">
        <v>20</v>
      </c>
      <c r="J3" s="46" t="s">
        <v>21</v>
      </c>
      <c r="K3" s="46" t="s">
        <v>22</v>
      </c>
      <c r="L3" s="46" t="s">
        <v>23</v>
      </c>
      <c r="M3" s="46"/>
    </row>
    <row r="4" spans="1:13" ht="15.75" customHeight="1">
      <c r="A4" s="112">
        <f>Multi_Family!$C$6</f>
        <v>41760</v>
      </c>
      <c r="B4" s="116" t="s">
        <v>49</v>
      </c>
      <c r="C4" s="127">
        <f>Multi_Family!C74</f>
        <v>1078.014</v>
      </c>
      <c r="D4" s="127">
        <f>Multi_Family!C76</f>
        <v>-15.18</v>
      </c>
      <c r="E4" s="127">
        <f>Multi_Family!C77</f>
        <v>-120.17</v>
      </c>
      <c r="F4" s="127">
        <f>Multi_Family!C72</f>
        <v>80.18499999999999</v>
      </c>
      <c r="G4" s="127">
        <f>Multi_Family!C69</f>
        <v>75.09599999999999</v>
      </c>
      <c r="H4" s="127">
        <f>Multi_Family!C79</f>
        <v>70.07</v>
      </c>
      <c r="I4" s="127">
        <f>Multi_Family!C73</f>
        <v>189.09099999999998</v>
      </c>
      <c r="J4" s="127">
        <f>Multi_Family!C73</f>
        <v>189.09099999999998</v>
      </c>
      <c r="K4" s="127">
        <f>Multi_Family!C70</f>
        <v>99.53801391336309</v>
      </c>
      <c r="L4" s="127">
        <f>Multi_Family!C78</f>
        <v>-120.17</v>
      </c>
      <c r="M4" s="55"/>
    </row>
    <row r="5" spans="1:13" ht="15.75" customHeight="1">
      <c r="A5" s="50">
        <f aca="true" t="shared" si="0" ref="A5:A15">EOMONTH(A4,1)</f>
        <v>41820</v>
      </c>
      <c r="B5" s="116" t="s">
        <v>50</v>
      </c>
      <c r="C5" s="127">
        <f>Multi_Family!D74</f>
        <v>1048.719</v>
      </c>
      <c r="D5" s="127">
        <f>Multi_Family!D76</f>
        <v>-6.98</v>
      </c>
      <c r="E5" s="127">
        <f>Multi_Family!D77</f>
        <v>-120.17</v>
      </c>
      <c r="F5" s="127">
        <f>Multi_Family!D72</f>
        <v>74.193</v>
      </c>
      <c r="G5" s="127">
        <f>Multi_Family!D69</f>
        <v>73.836</v>
      </c>
      <c r="H5" s="127">
        <f>Multi_Family!D79</f>
        <v>68.362</v>
      </c>
      <c r="I5" s="127">
        <f>Multi_Family!D73</f>
        <v>190.60999999999999</v>
      </c>
      <c r="J5" s="127">
        <f>Multi_Family!D73</f>
        <v>190.60999999999999</v>
      </c>
      <c r="K5" s="127">
        <f>Multi_Family!D70</f>
        <v>95.64799999999998</v>
      </c>
      <c r="L5" s="127">
        <f>Multi_Family!D78</f>
        <v>-120.17</v>
      </c>
      <c r="M5" s="55"/>
    </row>
    <row r="6" spans="1:13" ht="15.75" customHeight="1">
      <c r="A6" s="50">
        <f t="shared" si="0"/>
        <v>41851</v>
      </c>
      <c r="B6" s="117" t="s">
        <v>51</v>
      </c>
      <c r="C6" s="127">
        <f>Multi_Family!E74</f>
        <v>1082.543</v>
      </c>
      <c r="D6" s="127">
        <f>Multi_Family!E76</f>
        <v>-7.6</v>
      </c>
      <c r="E6" s="127">
        <f>Multi_Family!E77</f>
        <v>-120.17</v>
      </c>
      <c r="F6" s="127">
        <f>Multi_Family!E72</f>
        <v>73.752</v>
      </c>
      <c r="G6" s="127">
        <f>Multi_Family!E69</f>
        <v>74.445</v>
      </c>
      <c r="H6" s="127">
        <f>Multi_Family!E79</f>
        <v>68.41799999999999</v>
      </c>
      <c r="I6" s="127">
        <f>Multi_Family!E73</f>
        <v>213.808</v>
      </c>
      <c r="J6" s="127">
        <f>Multi_Family!E73</f>
        <v>213.808</v>
      </c>
      <c r="K6" s="127">
        <f>Multi_Family!E70</f>
        <v>101.63999999999999</v>
      </c>
      <c r="L6" s="127">
        <f>Multi_Family!E78</f>
        <v>-120.17</v>
      </c>
      <c r="M6" s="52"/>
    </row>
    <row r="7" spans="1:13" ht="15.75" customHeight="1">
      <c r="A7" s="50">
        <f t="shared" si="0"/>
        <v>41882</v>
      </c>
      <c r="B7" s="117" t="s">
        <v>52</v>
      </c>
      <c r="C7" s="127">
        <f>Multi_Family!F74</f>
        <v>1138.186</v>
      </c>
      <c r="D7" s="127">
        <f>Multi_Family!F76</f>
        <v>-8.71</v>
      </c>
      <c r="E7" s="127">
        <f>Multi_Family!F77</f>
        <v>-120.17</v>
      </c>
      <c r="F7" s="127">
        <f>Multi_Family!F72</f>
        <v>73.255</v>
      </c>
      <c r="G7" s="127">
        <f>Multi_Family!F69</f>
        <v>73.696</v>
      </c>
      <c r="H7" s="127">
        <f>Multi_Family!F79</f>
        <v>68.01899999999999</v>
      </c>
      <c r="I7" s="127">
        <f>Multi_Family!F73</f>
        <v>216.37</v>
      </c>
      <c r="J7" s="127">
        <f>Multi_Family!F73</f>
        <v>216.37</v>
      </c>
      <c r="K7" s="127">
        <f>Multi_Family!F70</f>
        <v>98.99399999999999</v>
      </c>
      <c r="L7" s="127">
        <f>Multi_Family!F78</f>
        <v>-120.17</v>
      </c>
      <c r="M7" s="52"/>
    </row>
    <row r="8" spans="1:13" ht="15.75" customHeight="1">
      <c r="A8" s="50">
        <f t="shared" si="0"/>
        <v>41912</v>
      </c>
      <c r="B8" s="117" t="s">
        <v>53</v>
      </c>
      <c r="C8" s="128">
        <f>Multi_Family!G74</f>
        <v>1150.8559999999998</v>
      </c>
      <c r="D8" s="128">
        <f>Multi_Family!G76</f>
        <v>2.6</v>
      </c>
      <c r="E8" s="128">
        <f>Multi_Family!G77</f>
        <v>-120.17</v>
      </c>
      <c r="F8" s="128">
        <f>Multi_Family!G72</f>
        <v>76.70599999999999</v>
      </c>
      <c r="G8" s="128">
        <f>Multi_Family!G69</f>
        <v>67.00399999999999</v>
      </c>
      <c r="H8" s="128">
        <f>Multi_Family!G79</f>
        <v>62.811</v>
      </c>
      <c r="I8" s="128">
        <f>Multi_Family!G73</f>
        <v>238.16799999999998</v>
      </c>
      <c r="J8" s="128">
        <f>Multi_Family!G73</f>
        <v>238.16799999999998</v>
      </c>
      <c r="K8" s="128">
        <f>Multi_Family!G70</f>
        <v>91.476</v>
      </c>
      <c r="L8" s="127">
        <f>Multi_Family!G78</f>
        <v>-120.17</v>
      </c>
      <c r="M8" s="52"/>
    </row>
    <row r="9" spans="1:13" ht="15.75" customHeight="1">
      <c r="A9" s="50">
        <f t="shared" si="0"/>
        <v>41943</v>
      </c>
      <c r="B9" s="117" t="s">
        <v>54</v>
      </c>
      <c r="C9" s="128">
        <f>Multi_Family!H74</f>
        <v>1124.487</v>
      </c>
      <c r="D9" s="128">
        <f>Multi_Family!H76</f>
        <v>0.9939999999999999</v>
      </c>
      <c r="E9" s="128">
        <f>Multi_Family!H77</f>
        <v>-120.17</v>
      </c>
      <c r="F9" s="128">
        <f>Multi_Family!H72</f>
        <v>61.949999999999996</v>
      </c>
      <c r="G9" s="128">
        <f>Multi_Family!H69</f>
        <v>68.453</v>
      </c>
      <c r="H9" s="128">
        <f>Multi_Family!H79</f>
        <v>60.71799999999999</v>
      </c>
      <c r="I9" s="128">
        <f>Multi_Family!H73</f>
        <v>230.12499999999997</v>
      </c>
      <c r="J9" s="128">
        <f>Multi_Family!H73</f>
        <v>230.12499999999997</v>
      </c>
      <c r="K9" s="128">
        <f>Multi_Family!H70</f>
        <v>95.333</v>
      </c>
      <c r="L9" s="127">
        <f>Multi_Family!H78</f>
        <v>-120.17</v>
      </c>
      <c r="M9" s="52"/>
    </row>
    <row r="10" spans="1:13" ht="15.75" customHeight="1">
      <c r="A10" s="50">
        <f t="shared" si="0"/>
        <v>41973</v>
      </c>
      <c r="B10" s="117" t="s">
        <v>55</v>
      </c>
      <c r="C10" s="127">
        <f>Multi_Family!I74</f>
        <v>1232</v>
      </c>
      <c r="D10" s="127">
        <f>Multi_Family!I76</f>
        <v>-2.9539999999999997</v>
      </c>
      <c r="E10" s="127">
        <f>Multi_Family!I77</f>
        <v>-120.17</v>
      </c>
      <c r="F10" s="127">
        <f>Multi_Family!I72</f>
        <v>52.857</v>
      </c>
      <c r="G10" s="127">
        <f>Multi_Family!I69</f>
        <v>63.75599999999999</v>
      </c>
      <c r="H10" s="127">
        <f>Multi_Family!I79</f>
        <v>56.370999999999995</v>
      </c>
      <c r="I10" s="127">
        <f>Multi_Family!I73</f>
        <v>209.377</v>
      </c>
      <c r="J10" s="127">
        <f>Multi_Family!I73</f>
        <v>209.377</v>
      </c>
      <c r="K10" s="127">
        <f>Multi_Family!I70</f>
        <v>93.1</v>
      </c>
      <c r="L10" s="127">
        <f>Multi_Family!I78</f>
        <v>-120.17</v>
      </c>
      <c r="M10" s="52"/>
    </row>
    <row r="11" spans="1:13" ht="15.75" customHeight="1">
      <c r="A11" s="50">
        <f t="shared" si="0"/>
        <v>42004</v>
      </c>
      <c r="B11" s="117" t="s">
        <v>56</v>
      </c>
      <c r="C11" s="127">
        <f>Multi_Family!J74</f>
        <v>1190</v>
      </c>
      <c r="D11" s="127">
        <f>Multi_Family!J76</f>
        <v>-4.7669999999999995</v>
      </c>
      <c r="E11" s="127">
        <f>Multi_Family!J77</f>
        <v>-120.17</v>
      </c>
      <c r="F11" s="127">
        <f>Multi_Family!J72</f>
        <v>53.297999999999995</v>
      </c>
      <c r="G11" s="127">
        <f>Multi_Family!J69</f>
        <v>60.78099999999999</v>
      </c>
      <c r="H11" s="127">
        <f>Multi_Family!J79</f>
        <v>53.717999999999996</v>
      </c>
      <c r="I11" s="127">
        <f>Multi_Family!J73</f>
        <v>171.57</v>
      </c>
      <c r="J11" s="127">
        <f>Multi_Family!J73</f>
        <v>171.57</v>
      </c>
      <c r="K11" s="127">
        <f>Multi_Family!J70</f>
        <v>88.648</v>
      </c>
      <c r="L11" s="127">
        <f>Multi_Family!J78</f>
        <v>-120.17</v>
      </c>
      <c r="M11" s="52"/>
    </row>
    <row r="12" spans="1:13" ht="15.75" customHeight="1">
      <c r="A12" s="50">
        <f t="shared" si="0"/>
        <v>42035</v>
      </c>
      <c r="B12" s="117" t="s">
        <v>57</v>
      </c>
      <c r="C12" s="127">
        <f>Multi_Family!K74</f>
        <v>1106</v>
      </c>
      <c r="D12" s="127">
        <f>Multi_Family!K76</f>
        <v>-3.9339999999999997</v>
      </c>
      <c r="E12" s="127">
        <f>Multi_Family!K77</f>
        <v>-120.17</v>
      </c>
      <c r="F12" s="127">
        <f>Multi_Family!K72</f>
        <v>53.025</v>
      </c>
      <c r="G12" s="127">
        <f>Multi_Family!K69</f>
        <v>59.101</v>
      </c>
      <c r="H12" s="127">
        <f>Multi_Family!K79</f>
        <v>53.25599999999999</v>
      </c>
      <c r="I12" s="127">
        <f>Multi_Family!K73</f>
        <v>130.49399999999997</v>
      </c>
      <c r="J12" s="127">
        <f>Multi_Family!K73</f>
        <v>130.49399999999997</v>
      </c>
      <c r="K12" s="127">
        <f>Multi_Family!K70</f>
        <v>85.645</v>
      </c>
      <c r="L12" s="127">
        <f>Multi_Family!K78</f>
        <v>-120.17</v>
      </c>
      <c r="M12" s="52"/>
    </row>
    <row r="13" spans="1:13" ht="15.75" customHeight="1">
      <c r="A13" s="50">
        <f t="shared" si="0"/>
        <v>42063</v>
      </c>
      <c r="B13" s="117" t="s">
        <v>58</v>
      </c>
      <c r="C13" s="127">
        <f>Multi_Family!L74</f>
        <v>1095.4089999999999</v>
      </c>
      <c r="D13" s="127">
        <f>Multi_Family!L76</f>
        <v>-9.113999999999999</v>
      </c>
      <c r="E13" s="127">
        <f>Multi_Family!L77</f>
        <v>-120.17</v>
      </c>
      <c r="F13" s="127">
        <f>Multi_Family!L72</f>
        <v>39.095</v>
      </c>
      <c r="G13" s="127">
        <f>Multi_Family!L69</f>
        <v>58.51999999999999</v>
      </c>
      <c r="H13" s="127">
        <f>Multi_Family!L79</f>
        <v>51.967999999999996</v>
      </c>
      <c r="I13" s="127">
        <f>Multi_Family!L73</f>
        <v>104.237</v>
      </c>
      <c r="J13" s="127">
        <f>Multi_Family!L73</f>
        <v>104.237</v>
      </c>
      <c r="K13" s="127">
        <f>Multi_Family!L70</f>
        <v>73.444</v>
      </c>
      <c r="L13" s="127">
        <f>Multi_Family!L78</f>
        <v>-120.17</v>
      </c>
      <c r="M13" s="52"/>
    </row>
    <row r="14" spans="1:13" ht="15.75" customHeight="1">
      <c r="A14" s="50">
        <f t="shared" si="0"/>
        <v>42094</v>
      </c>
      <c r="B14" s="117" t="s">
        <v>59</v>
      </c>
      <c r="C14" s="127">
        <f>Multi_Family!M74</f>
        <v>1041.194</v>
      </c>
      <c r="D14" s="127">
        <f>Multi_Family!M76</f>
        <v>-5.194</v>
      </c>
      <c r="E14" s="127">
        <f>Multi_Family!M77</f>
        <v>-120.17</v>
      </c>
      <c r="F14" s="127">
        <f>Multi_Family!M72</f>
        <v>39.753</v>
      </c>
      <c r="G14" s="127">
        <f>Multi_Family!M69</f>
        <v>59.919999999999995</v>
      </c>
      <c r="H14" s="127">
        <f>Multi_Family!M79</f>
        <v>56.06999999999999</v>
      </c>
      <c r="I14" s="127">
        <f>Multi_Family!M73</f>
        <v>119.26599999999999</v>
      </c>
      <c r="J14" s="127">
        <f>Multi_Family!M73</f>
        <v>119.26599999999999</v>
      </c>
      <c r="K14" s="127">
        <f>Multi_Family!M70</f>
        <v>71.743</v>
      </c>
      <c r="L14" s="127">
        <f>Multi_Family!M78</f>
        <v>-120.17</v>
      </c>
      <c r="M14" s="52"/>
    </row>
    <row r="15" spans="1:13" ht="15.75" customHeight="1">
      <c r="A15" s="50">
        <f t="shared" si="0"/>
        <v>42124</v>
      </c>
      <c r="B15" s="117" t="s">
        <v>60</v>
      </c>
      <c r="C15" s="127">
        <f>Multi_Family!N74</f>
        <v>970.333</v>
      </c>
      <c r="D15" s="127">
        <f>Multi_Family!N76</f>
        <v>-13.93</v>
      </c>
      <c r="E15" s="127">
        <f>Multi_Family!N77</f>
        <v>-120.17</v>
      </c>
      <c r="F15" s="127">
        <f>Multi_Family!N72</f>
        <v>39.269999999999996</v>
      </c>
      <c r="G15" s="127">
        <f>Multi_Family!N69</f>
        <v>61.285</v>
      </c>
      <c r="H15" s="127">
        <f>Multi_Family!N79</f>
        <v>56.06999999999999</v>
      </c>
      <c r="I15" s="127">
        <f>Multi_Family!N73</f>
        <v>143.15699999999998</v>
      </c>
      <c r="J15" s="127">
        <f>Multi_Family!N73</f>
        <v>143.15699999999998</v>
      </c>
      <c r="K15" s="127">
        <f>Multi_Family!N70</f>
        <v>80.04499999999999</v>
      </c>
      <c r="L15" s="127">
        <f>Multi_Family!N78</f>
        <v>-120.17</v>
      </c>
      <c r="M15" s="52"/>
    </row>
    <row r="16" spans="1:13" ht="12.75">
      <c r="A16" s="51"/>
      <c r="C16" s="52"/>
      <c r="D16" s="52"/>
      <c r="E16" s="52"/>
      <c r="F16" s="52"/>
      <c r="G16" s="52"/>
      <c r="H16" s="52"/>
      <c r="I16" s="52"/>
      <c r="J16" s="52"/>
      <c r="K16" s="52"/>
      <c r="L16" s="51"/>
      <c r="M16" s="52"/>
    </row>
    <row r="17" spans="1:14" ht="12.75">
      <c r="A17" s="54"/>
      <c r="C17" s="52"/>
      <c r="D17" s="52"/>
      <c r="E17" s="52"/>
      <c r="F17" s="52"/>
      <c r="G17" s="52"/>
      <c r="H17" s="52"/>
      <c r="I17" s="52"/>
      <c r="J17" s="52"/>
      <c r="K17" s="52"/>
      <c r="L17" s="52"/>
      <c r="M17" s="52"/>
      <c r="N17" s="52" t="s">
        <v>25</v>
      </c>
    </row>
    <row r="18" spans="1:13" ht="12.75">
      <c r="A18" s="51"/>
      <c r="C18" s="51"/>
      <c r="D18" s="51"/>
      <c r="E18" s="51"/>
      <c r="F18" s="51"/>
      <c r="G18" s="51"/>
      <c r="H18" s="51"/>
      <c r="I18" s="51"/>
      <c r="J18" s="51"/>
      <c r="K18" s="51"/>
      <c r="L18" s="51"/>
      <c r="M18" s="52"/>
    </row>
    <row r="19" spans="1:13" ht="12.75">
      <c r="A19" s="51"/>
      <c r="C19" s="51"/>
      <c r="D19" s="51"/>
      <c r="E19" s="51"/>
      <c r="F19" s="51"/>
      <c r="G19" s="51"/>
      <c r="H19" s="51"/>
      <c r="I19" s="51"/>
      <c r="J19" s="51"/>
      <c r="K19" s="51"/>
      <c r="L19" s="51"/>
      <c r="M19" s="52"/>
    </row>
    <row r="20" spans="1:13" ht="12.75">
      <c r="A20" s="51"/>
      <c r="C20" s="51"/>
      <c r="D20" s="51"/>
      <c r="F20" s="51"/>
      <c r="G20" s="51"/>
      <c r="H20" s="51"/>
      <c r="I20" s="51"/>
      <c r="J20" s="51"/>
      <c r="K20" s="51"/>
      <c r="L20" s="51"/>
      <c r="M20" s="52"/>
    </row>
    <row r="21" spans="1:13" ht="12.75">
      <c r="A21" s="51"/>
      <c r="C21" s="51"/>
      <c r="D21" s="51"/>
      <c r="F21" s="51"/>
      <c r="G21" s="51"/>
      <c r="H21" s="51"/>
      <c r="I21" s="51"/>
      <c r="J21" s="51"/>
      <c r="K21" s="51"/>
      <c r="L21" s="51"/>
      <c r="M21" s="52"/>
    </row>
    <row r="22" spans="1:13" ht="12.75">
      <c r="A22" s="51"/>
      <c r="C22" s="51"/>
      <c r="D22" s="51"/>
      <c r="G22" s="51"/>
      <c r="H22" s="51"/>
      <c r="I22" s="51"/>
      <c r="J22" s="51"/>
      <c r="K22" s="51"/>
      <c r="L22" s="51"/>
      <c r="M22" s="52"/>
    </row>
    <row r="23" spans="1:13" ht="12.75">
      <c r="A23" s="51"/>
      <c r="C23" s="51"/>
      <c r="D23" s="51"/>
      <c r="F23" s="51"/>
      <c r="G23" s="51"/>
      <c r="H23" s="51"/>
      <c r="I23" s="51"/>
      <c r="J23" s="51"/>
      <c r="K23" s="51"/>
      <c r="L23" s="51"/>
      <c r="M23" s="52"/>
    </row>
    <row r="24" spans="1:13" ht="12.75">
      <c r="A24" s="51"/>
      <c r="C24" s="51"/>
      <c r="D24" s="51"/>
      <c r="F24" s="51"/>
      <c r="G24" s="51"/>
      <c r="H24" s="51"/>
      <c r="I24" s="51"/>
      <c r="J24" s="51"/>
      <c r="K24" s="51"/>
      <c r="L24" s="51"/>
      <c r="M24" s="52"/>
    </row>
    <row r="25" spans="1:13" ht="12.75">
      <c r="A25" s="51"/>
      <c r="C25" s="51"/>
      <c r="D25" s="51"/>
      <c r="F25" s="51"/>
      <c r="G25" s="51"/>
      <c r="H25" s="51"/>
      <c r="I25" s="51"/>
      <c r="J25" s="51"/>
      <c r="K25" s="51"/>
      <c r="L25" s="51"/>
      <c r="M25" s="52"/>
    </row>
    <row r="26" spans="1:13" ht="12.75">
      <c r="A26" s="51"/>
      <c r="C26" s="51"/>
      <c r="D26" s="51"/>
      <c r="F26" s="51"/>
      <c r="G26" s="51"/>
      <c r="H26" s="51"/>
      <c r="I26" s="51"/>
      <c r="J26" s="51"/>
      <c r="K26" s="51"/>
      <c r="L26" s="51"/>
      <c r="M26" s="52"/>
    </row>
    <row r="27" spans="1:13" ht="12.75">
      <c r="A27" s="51"/>
      <c r="C27" s="51"/>
      <c r="D27" s="51"/>
      <c r="F27" s="51"/>
      <c r="G27" s="51"/>
      <c r="H27" s="51"/>
      <c r="I27" s="51"/>
      <c r="J27" s="51"/>
      <c r="K27" s="51"/>
      <c r="L27" s="51"/>
      <c r="M27" s="52"/>
    </row>
    <row r="28" spans="1:13" ht="12.75">
      <c r="A28" s="51"/>
      <c r="C28" s="51"/>
      <c r="D28" s="51"/>
      <c r="F28" s="51"/>
      <c r="G28" s="51"/>
      <c r="H28" s="51"/>
      <c r="I28" s="51"/>
      <c r="J28" s="51"/>
      <c r="K28" s="51"/>
      <c r="L28" s="51"/>
      <c r="M28" s="51"/>
    </row>
    <row r="29" spans="1:13" ht="12.75">
      <c r="A29" s="51"/>
      <c r="C29" s="51"/>
      <c r="D29" s="51"/>
      <c r="F29" s="51"/>
      <c r="G29" s="51"/>
      <c r="H29" s="51"/>
      <c r="I29" s="51"/>
      <c r="J29" s="51"/>
      <c r="K29" s="51"/>
      <c r="L29" s="51"/>
      <c r="M29" s="51"/>
    </row>
    <row r="30" spans="1:13" ht="12.75">
      <c r="A30" s="51"/>
      <c r="C30" s="51"/>
      <c r="D30" s="51"/>
      <c r="F30" s="51"/>
      <c r="G30" s="51"/>
      <c r="H30" s="51"/>
      <c r="I30" s="51"/>
      <c r="J30" s="51"/>
      <c r="K30" s="51"/>
      <c r="L30" s="51"/>
      <c r="M30" s="51"/>
    </row>
    <row r="31" spans="1:13" ht="12.75">
      <c r="A31" s="51"/>
      <c r="C31" s="51"/>
      <c r="D31" s="51"/>
      <c r="F31" s="51"/>
      <c r="G31" s="51"/>
      <c r="H31" s="51"/>
      <c r="I31" s="51"/>
      <c r="J31" s="51"/>
      <c r="K31" s="51"/>
      <c r="L31" s="51"/>
      <c r="M31" s="51"/>
    </row>
    <row r="32" spans="1:13" ht="12.75">
      <c r="A32" s="51"/>
      <c r="C32" s="51"/>
      <c r="D32" s="51"/>
      <c r="E32" s="51"/>
      <c r="F32" s="51"/>
      <c r="G32" s="51"/>
      <c r="H32" s="51"/>
      <c r="I32" s="51"/>
      <c r="J32" s="51"/>
      <c r="K32" s="51"/>
      <c r="L32" s="51"/>
      <c r="M32" s="51"/>
    </row>
    <row r="33" spans="1:13" ht="12.75">
      <c r="A33" s="51"/>
      <c r="C33" s="51"/>
      <c r="D33" s="51"/>
      <c r="E33" s="51"/>
      <c r="F33" s="51"/>
      <c r="G33" s="51"/>
      <c r="H33" s="51"/>
      <c r="I33" s="51"/>
      <c r="J33" s="51"/>
      <c r="K33" s="51"/>
      <c r="L33" s="51"/>
      <c r="M33" s="51"/>
    </row>
    <row r="34" spans="1:13" ht="12.75">
      <c r="A34" s="51"/>
      <c r="C34" s="51"/>
      <c r="D34" s="51"/>
      <c r="E34" s="51"/>
      <c r="F34" s="51"/>
      <c r="G34" s="51"/>
      <c r="H34" s="51"/>
      <c r="I34" s="51"/>
      <c r="J34" s="51"/>
      <c r="K34" s="51"/>
      <c r="L34" s="51"/>
      <c r="M34" s="51"/>
    </row>
    <row r="35" spans="1:13" ht="12.75">
      <c r="A35" s="51"/>
      <c r="C35" s="51"/>
      <c r="D35" s="51"/>
      <c r="E35" s="51"/>
      <c r="F35" s="51"/>
      <c r="G35" s="51"/>
      <c r="H35" s="51"/>
      <c r="I35" s="51"/>
      <c r="J35" s="51"/>
      <c r="K35" s="51"/>
      <c r="L35" s="51"/>
      <c r="M35" s="51"/>
    </row>
    <row r="36" spans="1:13" ht="12.75">
      <c r="A36" s="51"/>
      <c r="C36" s="51"/>
      <c r="D36" s="51"/>
      <c r="E36" s="51"/>
      <c r="F36" s="51"/>
      <c r="G36" s="51"/>
      <c r="H36" s="51"/>
      <c r="I36" s="51"/>
      <c r="J36" s="51"/>
      <c r="K36" s="51"/>
      <c r="L36" s="51"/>
      <c r="M36" s="51"/>
    </row>
    <row r="37" spans="1:13" ht="12.75">
      <c r="A37" s="51"/>
      <c r="C37" s="51"/>
      <c r="D37" s="51"/>
      <c r="E37" s="51"/>
      <c r="F37" s="51"/>
      <c r="G37" s="51"/>
      <c r="H37" s="51"/>
      <c r="I37" s="51"/>
      <c r="J37" s="51"/>
      <c r="K37" s="51"/>
      <c r="L37" s="51"/>
      <c r="M37" s="51"/>
    </row>
    <row r="38" spans="1:13" ht="12.75">
      <c r="A38" s="51"/>
      <c r="C38" s="51"/>
      <c r="D38" s="51"/>
      <c r="E38" s="51"/>
      <c r="F38" s="51"/>
      <c r="G38" s="51"/>
      <c r="H38" s="51"/>
      <c r="I38" s="51"/>
      <c r="J38" s="51"/>
      <c r="K38" s="51"/>
      <c r="L38" s="51"/>
      <c r="M38" s="51"/>
    </row>
    <row r="39" spans="1:13" ht="12.75">
      <c r="A39" s="51"/>
      <c r="C39" s="51"/>
      <c r="D39" s="51"/>
      <c r="E39" s="51"/>
      <c r="F39" s="51"/>
      <c r="G39" s="51"/>
      <c r="H39" s="51"/>
      <c r="I39" s="51"/>
      <c r="J39" s="51"/>
      <c r="K39" s="51"/>
      <c r="L39" s="51"/>
      <c r="M39" s="51"/>
    </row>
    <row r="40" spans="1:13" ht="12.75">
      <c r="A40" s="51"/>
      <c r="C40" s="51"/>
      <c r="D40" s="51"/>
      <c r="E40" s="51"/>
      <c r="F40" s="51"/>
      <c r="G40" s="51"/>
      <c r="H40" s="51"/>
      <c r="I40" s="51"/>
      <c r="J40" s="51"/>
      <c r="K40" s="51"/>
      <c r="L40" s="51"/>
      <c r="M40" s="51"/>
    </row>
    <row r="41" spans="1:13" ht="12.75">
      <c r="A41" s="51"/>
      <c r="C41" s="51"/>
      <c r="D41" s="51"/>
      <c r="E41" s="51"/>
      <c r="F41" s="51"/>
      <c r="G41" s="51"/>
      <c r="H41" s="51"/>
      <c r="I41" s="51"/>
      <c r="J41" s="51"/>
      <c r="K41" s="51"/>
      <c r="L41" s="51"/>
      <c r="M41" s="51"/>
    </row>
    <row r="42" spans="1:13" ht="12.75">
      <c r="A42" s="51"/>
      <c r="C42" s="51"/>
      <c r="D42" s="51"/>
      <c r="E42" s="51"/>
      <c r="F42" s="51"/>
      <c r="G42" s="51"/>
      <c r="H42" s="51"/>
      <c r="I42" s="51"/>
      <c r="J42" s="51"/>
      <c r="K42" s="51"/>
      <c r="L42" s="51"/>
      <c r="M42" s="51"/>
    </row>
    <row r="43" spans="1:13" ht="12.75">
      <c r="A43" s="51"/>
      <c r="C43" s="51"/>
      <c r="D43" s="51"/>
      <c r="E43" s="51"/>
      <c r="F43" s="51"/>
      <c r="G43" s="51"/>
      <c r="H43" s="51"/>
      <c r="I43" s="51"/>
      <c r="J43" s="51"/>
      <c r="K43" s="51"/>
      <c r="L43" s="51"/>
      <c r="M43" s="51"/>
    </row>
    <row r="44" spans="1:13" ht="12.75">
      <c r="A44" s="51"/>
      <c r="C44" s="51"/>
      <c r="D44" s="51"/>
      <c r="E44" s="51"/>
      <c r="F44" s="51"/>
      <c r="G44" s="51"/>
      <c r="H44" s="51"/>
      <c r="I44" s="51"/>
      <c r="J44" s="51"/>
      <c r="K44" s="51"/>
      <c r="L44" s="51"/>
      <c r="M44" s="51"/>
    </row>
    <row r="45" spans="1:13" ht="12.75">
      <c r="A45" s="51"/>
      <c r="C45" s="51"/>
      <c r="D45" s="51"/>
      <c r="E45" s="51"/>
      <c r="F45" s="51"/>
      <c r="G45" s="51"/>
      <c r="H45" s="51"/>
      <c r="I45" s="51"/>
      <c r="J45" s="51"/>
      <c r="K45" s="51"/>
      <c r="L45" s="51"/>
      <c r="M45" s="51"/>
    </row>
    <row r="46" spans="1:13" ht="12.75">
      <c r="A46" s="51"/>
      <c r="C46" s="51"/>
      <c r="D46" s="51"/>
      <c r="E46" s="51"/>
      <c r="F46" s="51"/>
      <c r="G46" s="51"/>
      <c r="H46" s="51"/>
      <c r="I46" s="51"/>
      <c r="J46" s="51"/>
      <c r="K46" s="51"/>
      <c r="L46" s="51"/>
      <c r="M46" s="51"/>
    </row>
    <row r="47" spans="1:13" ht="12.75">
      <c r="A47" s="51"/>
      <c r="C47" s="51"/>
      <c r="D47" s="51"/>
      <c r="E47" s="51"/>
      <c r="F47" s="51"/>
      <c r="G47" s="51"/>
      <c r="H47" s="51"/>
      <c r="I47" s="51"/>
      <c r="J47" s="51"/>
      <c r="K47" s="51"/>
      <c r="L47" s="51"/>
      <c r="M47" s="51"/>
    </row>
    <row r="48" spans="1:13" ht="12.75">
      <c r="A48" s="51"/>
      <c r="C48" s="51"/>
      <c r="D48" s="51"/>
      <c r="E48" s="51"/>
      <c r="F48" s="51"/>
      <c r="G48" s="51"/>
      <c r="H48" s="51"/>
      <c r="I48" s="51"/>
      <c r="J48" s="51"/>
      <c r="K48" s="51"/>
      <c r="L48" s="51"/>
      <c r="M48" s="51"/>
    </row>
    <row r="49" spans="1:13" ht="12.75">
      <c r="A49" s="51"/>
      <c r="C49" s="51"/>
      <c r="D49" s="51"/>
      <c r="E49" s="51"/>
      <c r="F49" s="51"/>
      <c r="G49" s="51"/>
      <c r="H49" s="51"/>
      <c r="I49" s="51"/>
      <c r="J49" s="51"/>
      <c r="K49" s="51"/>
      <c r="L49" s="51"/>
      <c r="M49" s="51"/>
    </row>
    <row r="50" spans="1:13" ht="12.75">
      <c r="A50" s="51"/>
      <c r="C50" s="51"/>
      <c r="D50" s="51"/>
      <c r="E50" s="51"/>
      <c r="F50" s="51"/>
      <c r="G50" s="51"/>
      <c r="H50" s="51"/>
      <c r="I50" s="51"/>
      <c r="J50" s="51"/>
      <c r="K50" s="51"/>
      <c r="L50" s="51"/>
      <c r="M50" s="51"/>
    </row>
    <row r="51" spans="1:13" ht="12.75">
      <c r="A51" s="51"/>
      <c r="C51" s="51"/>
      <c r="D51" s="51"/>
      <c r="E51" s="51"/>
      <c r="F51" s="51"/>
      <c r="G51" s="51"/>
      <c r="H51" s="51"/>
      <c r="I51" s="51"/>
      <c r="J51" s="51"/>
      <c r="K51" s="51"/>
      <c r="L51" s="51"/>
      <c r="M51" s="51"/>
    </row>
    <row r="52" spans="1:13" ht="12.75">
      <c r="A52" s="51"/>
      <c r="C52" s="51"/>
      <c r="D52" s="51"/>
      <c r="E52" s="51"/>
      <c r="F52" s="51"/>
      <c r="G52" s="51"/>
      <c r="H52" s="51"/>
      <c r="I52" s="51"/>
      <c r="J52" s="51"/>
      <c r="K52" s="51"/>
      <c r="L52" s="51"/>
      <c r="M52" s="51"/>
    </row>
    <row r="53" spans="1:13" ht="12.75">
      <c r="A53" s="51"/>
      <c r="C53" s="51"/>
      <c r="D53" s="51"/>
      <c r="E53" s="51"/>
      <c r="F53" s="51"/>
      <c r="G53" s="51"/>
      <c r="H53" s="51"/>
      <c r="I53" s="51"/>
      <c r="J53" s="51"/>
      <c r="K53" s="51"/>
      <c r="L53" s="51"/>
      <c r="M53" s="51"/>
    </row>
    <row r="54" spans="1:13" ht="12.75">
      <c r="A54" s="51"/>
      <c r="C54" s="51"/>
      <c r="D54" s="51"/>
      <c r="E54" s="51"/>
      <c r="F54" s="51"/>
      <c r="G54" s="51"/>
      <c r="H54" s="51"/>
      <c r="I54" s="51"/>
      <c r="J54" s="51"/>
      <c r="K54" s="51"/>
      <c r="L54" s="51"/>
      <c r="M54" s="51"/>
    </row>
    <row r="55" spans="1:13" ht="12.75">
      <c r="A55" s="51"/>
      <c r="C55" s="51"/>
      <c r="D55" s="51"/>
      <c r="E55" s="51"/>
      <c r="F55" s="51"/>
      <c r="G55" s="51"/>
      <c r="H55" s="51"/>
      <c r="I55" s="51"/>
      <c r="J55" s="51"/>
      <c r="K55" s="51"/>
      <c r="L55" s="51"/>
      <c r="M55" s="51"/>
    </row>
    <row r="56" spans="1:13" ht="12.75">
      <c r="A56" s="51"/>
      <c r="C56" s="51"/>
      <c r="D56" s="51"/>
      <c r="E56" s="51"/>
      <c r="F56" s="51"/>
      <c r="G56" s="51"/>
      <c r="H56" s="51"/>
      <c r="I56" s="51"/>
      <c r="J56" s="51"/>
      <c r="K56" s="51"/>
      <c r="L56" s="51"/>
      <c r="M56" s="51"/>
    </row>
    <row r="57" spans="1:13" ht="12.75">
      <c r="A57" s="51"/>
      <c r="C57" s="51"/>
      <c r="D57" s="51"/>
      <c r="E57" s="51"/>
      <c r="F57" s="51"/>
      <c r="G57" s="51"/>
      <c r="H57" s="51"/>
      <c r="I57" s="51"/>
      <c r="J57" s="51"/>
      <c r="K57" s="51"/>
      <c r="L57" s="51"/>
      <c r="M57" s="51"/>
    </row>
    <row r="58" spans="1:13" ht="12.75">
      <c r="A58" s="51"/>
      <c r="C58" s="51"/>
      <c r="D58" s="51"/>
      <c r="E58" s="51"/>
      <c r="F58" s="51"/>
      <c r="G58" s="51"/>
      <c r="H58" s="51"/>
      <c r="I58" s="51"/>
      <c r="J58" s="51"/>
      <c r="K58" s="51"/>
      <c r="L58" s="51"/>
      <c r="M58" s="51"/>
    </row>
    <row r="59" spans="1:13" ht="12.75">
      <c r="A59" s="51"/>
      <c r="C59" s="51"/>
      <c r="D59" s="51"/>
      <c r="E59" s="51"/>
      <c r="F59" s="51"/>
      <c r="G59" s="51"/>
      <c r="H59" s="51"/>
      <c r="I59" s="51"/>
      <c r="J59" s="51"/>
      <c r="K59" s="51"/>
      <c r="L59" s="51"/>
      <c r="M59" s="51"/>
    </row>
    <row r="60" spans="1:13" ht="12.75">
      <c r="A60" s="51"/>
      <c r="C60" s="51"/>
      <c r="D60" s="51"/>
      <c r="E60" s="51"/>
      <c r="F60" s="51"/>
      <c r="G60" s="51"/>
      <c r="H60" s="51"/>
      <c r="I60" s="51"/>
      <c r="J60" s="51"/>
      <c r="K60" s="51"/>
      <c r="L60" s="51"/>
      <c r="M60" s="51"/>
    </row>
    <row r="61" spans="1:13" ht="12.75">
      <c r="A61" s="51"/>
      <c r="C61" s="51"/>
      <c r="D61" s="51"/>
      <c r="E61" s="51"/>
      <c r="F61" s="51"/>
      <c r="G61" s="51"/>
      <c r="H61" s="51"/>
      <c r="I61" s="51"/>
      <c r="J61" s="51"/>
      <c r="K61" s="51"/>
      <c r="L61" s="51"/>
      <c r="M61" s="51"/>
    </row>
    <row r="62" spans="1:13" ht="12.75">
      <c r="A62" s="51"/>
      <c r="C62" s="51"/>
      <c r="D62" s="51"/>
      <c r="E62" s="51"/>
      <c r="F62" s="51"/>
      <c r="G62" s="51"/>
      <c r="H62" s="51"/>
      <c r="I62" s="51"/>
      <c r="J62" s="51"/>
      <c r="K62" s="51"/>
      <c r="L62" s="51"/>
      <c r="M62" s="51"/>
    </row>
    <row r="63" spans="1:13" ht="12.75">
      <c r="A63" s="51"/>
      <c r="C63" s="51"/>
      <c r="D63" s="51"/>
      <c r="E63" s="51"/>
      <c r="F63" s="51"/>
      <c r="G63" s="51"/>
      <c r="H63" s="51"/>
      <c r="I63" s="51"/>
      <c r="J63" s="51"/>
      <c r="K63" s="51"/>
      <c r="L63" s="51"/>
      <c r="M63" s="51"/>
    </row>
    <row r="64" spans="1:13" ht="12.75">
      <c r="A64" s="51"/>
      <c r="C64" s="51"/>
      <c r="D64" s="51"/>
      <c r="E64" s="51"/>
      <c r="F64" s="51"/>
      <c r="G64" s="51"/>
      <c r="H64" s="51"/>
      <c r="I64" s="51"/>
      <c r="J64" s="51"/>
      <c r="K64" s="51"/>
      <c r="L64" s="51"/>
      <c r="M64" s="51"/>
    </row>
    <row r="65" spans="1:13" ht="12.75">
      <c r="A65" s="51"/>
      <c r="C65" s="51"/>
      <c r="D65" s="51"/>
      <c r="E65" s="51"/>
      <c r="F65" s="51"/>
      <c r="G65" s="51"/>
      <c r="H65" s="51"/>
      <c r="I65" s="51"/>
      <c r="J65" s="51"/>
      <c r="K65" s="51"/>
      <c r="L65" s="51"/>
      <c r="M65" s="51"/>
    </row>
    <row r="66" spans="1:13" ht="12.75">
      <c r="A66" s="51"/>
      <c r="C66" s="51"/>
      <c r="D66" s="51"/>
      <c r="E66" s="51"/>
      <c r="F66" s="51"/>
      <c r="G66" s="51"/>
      <c r="H66" s="51"/>
      <c r="I66" s="51"/>
      <c r="J66" s="51"/>
      <c r="K66" s="51"/>
      <c r="L66" s="51"/>
      <c r="M66" s="51"/>
    </row>
    <row r="67" spans="1:13" ht="12.75">
      <c r="A67" s="51"/>
      <c r="C67" s="51"/>
      <c r="D67" s="51"/>
      <c r="E67" s="51"/>
      <c r="F67" s="51"/>
      <c r="G67" s="51"/>
      <c r="H67" s="51"/>
      <c r="I67" s="51"/>
      <c r="J67" s="51"/>
      <c r="K67" s="51"/>
      <c r="L67" s="51"/>
      <c r="M67" s="51"/>
    </row>
    <row r="68" spans="1:13" ht="12.75">
      <c r="A68" s="51"/>
      <c r="C68" s="51"/>
      <c r="D68" s="51"/>
      <c r="E68" s="51"/>
      <c r="F68" s="51"/>
      <c r="G68" s="51"/>
      <c r="H68" s="51"/>
      <c r="I68" s="51"/>
      <c r="J68" s="51"/>
      <c r="K68" s="51"/>
      <c r="L68" s="51"/>
      <c r="M68" s="51"/>
    </row>
    <row r="69" spans="1:13" ht="12.75">
      <c r="A69" s="51"/>
      <c r="C69" s="51"/>
      <c r="D69" s="51"/>
      <c r="E69" s="51"/>
      <c r="F69" s="51"/>
      <c r="G69" s="51"/>
      <c r="H69" s="51"/>
      <c r="I69" s="51"/>
      <c r="J69" s="51"/>
      <c r="K69" s="51"/>
      <c r="L69" s="51"/>
      <c r="M69" s="51"/>
    </row>
    <row r="70" spans="1:13" ht="12.75">
      <c r="A70" s="51"/>
      <c r="C70" s="51"/>
      <c r="D70" s="51"/>
      <c r="E70" s="51"/>
      <c r="F70" s="51"/>
      <c r="G70" s="51"/>
      <c r="H70" s="51"/>
      <c r="I70" s="51"/>
      <c r="J70" s="51"/>
      <c r="K70" s="51"/>
      <c r="L70" s="51"/>
      <c r="M70" s="51"/>
    </row>
    <row r="71" spans="1:13" ht="12.75">
      <c r="A71" s="51"/>
      <c r="C71" s="51"/>
      <c r="D71" s="51"/>
      <c r="E71" s="51"/>
      <c r="F71" s="51"/>
      <c r="G71" s="51"/>
      <c r="H71" s="51"/>
      <c r="I71" s="51"/>
      <c r="J71" s="51"/>
      <c r="K71" s="51"/>
      <c r="L71" s="51"/>
      <c r="M71" s="51"/>
    </row>
    <row r="72" spans="1:13" ht="12.75">
      <c r="A72" s="51"/>
      <c r="C72" s="51"/>
      <c r="D72" s="51"/>
      <c r="E72" s="51"/>
      <c r="F72" s="51"/>
      <c r="G72" s="51"/>
      <c r="H72" s="51"/>
      <c r="I72" s="51"/>
      <c r="J72" s="51"/>
      <c r="K72" s="51"/>
      <c r="L72" s="51"/>
      <c r="M72" s="51"/>
    </row>
    <row r="73" spans="1:13" ht="12.75">
      <c r="A73" s="51"/>
      <c r="C73" s="51"/>
      <c r="D73" s="51"/>
      <c r="E73" s="51"/>
      <c r="F73" s="51"/>
      <c r="G73" s="51"/>
      <c r="H73" s="51"/>
      <c r="I73" s="51"/>
      <c r="J73" s="51"/>
      <c r="K73" s="51"/>
      <c r="L73" s="51"/>
      <c r="M73" s="51"/>
    </row>
    <row r="74" spans="1:13" ht="12.75">
      <c r="A74" s="51"/>
      <c r="C74" s="51"/>
      <c r="D74" s="51"/>
      <c r="E74" s="51"/>
      <c r="F74" s="51"/>
      <c r="G74" s="51"/>
      <c r="H74" s="51"/>
      <c r="I74" s="51"/>
      <c r="J74" s="51"/>
      <c r="K74" s="51"/>
      <c r="L74" s="51"/>
      <c r="M74" s="51"/>
    </row>
    <row r="75" spans="1:13" ht="12.75">
      <c r="A75" s="51"/>
      <c r="C75" s="51"/>
      <c r="D75" s="51"/>
      <c r="E75" s="51"/>
      <c r="F75" s="51"/>
      <c r="G75" s="51"/>
      <c r="H75" s="51"/>
      <c r="I75" s="51"/>
      <c r="J75" s="51"/>
      <c r="K75" s="51"/>
      <c r="L75" s="51"/>
      <c r="M75" s="51"/>
    </row>
    <row r="76" spans="1:13" ht="12.75">
      <c r="A76" s="51"/>
      <c r="C76" s="51"/>
      <c r="D76" s="51"/>
      <c r="E76" s="51"/>
      <c r="F76" s="51"/>
      <c r="G76" s="51"/>
      <c r="H76" s="51"/>
      <c r="I76" s="51"/>
      <c r="J76" s="51"/>
      <c r="K76" s="51"/>
      <c r="L76" s="51"/>
      <c r="M76" s="51"/>
    </row>
    <row r="77" spans="1:13" ht="12.75">
      <c r="A77" s="51"/>
      <c r="C77" s="51"/>
      <c r="D77" s="51"/>
      <c r="E77" s="51"/>
      <c r="F77" s="51"/>
      <c r="G77" s="51"/>
      <c r="H77" s="51"/>
      <c r="I77" s="51"/>
      <c r="J77" s="51"/>
      <c r="K77" s="51"/>
      <c r="L77" s="51"/>
      <c r="M77" s="51"/>
    </row>
    <row r="78" spans="1:13" ht="12.75">
      <c r="A78" s="51"/>
      <c r="C78" s="51"/>
      <c r="D78" s="51"/>
      <c r="E78" s="51"/>
      <c r="F78" s="51"/>
      <c r="G78" s="51"/>
      <c r="H78" s="51"/>
      <c r="I78" s="51"/>
      <c r="J78" s="51"/>
      <c r="K78" s="51"/>
      <c r="L78" s="51"/>
      <c r="M78" s="51"/>
    </row>
    <row r="79" spans="1:13" ht="12.75">
      <c r="A79" s="51"/>
      <c r="C79" s="51"/>
      <c r="D79" s="51"/>
      <c r="E79" s="51"/>
      <c r="F79" s="51"/>
      <c r="G79" s="51"/>
      <c r="H79" s="51"/>
      <c r="I79" s="51"/>
      <c r="J79" s="51"/>
      <c r="K79" s="51"/>
      <c r="L79" s="51"/>
      <c r="M79" s="51"/>
    </row>
    <row r="80" spans="1:13" ht="12.75">
      <c r="A80" s="51"/>
      <c r="C80" s="51"/>
      <c r="D80" s="51"/>
      <c r="E80" s="51"/>
      <c r="F80" s="51"/>
      <c r="G80" s="51"/>
      <c r="H80" s="51"/>
      <c r="I80" s="51"/>
      <c r="J80" s="51"/>
      <c r="K80" s="51"/>
      <c r="L80" s="51"/>
      <c r="M80" s="51"/>
    </row>
    <row r="81" spans="1:13" ht="12.75">
      <c r="A81" s="51"/>
      <c r="C81" s="51"/>
      <c r="D81" s="51"/>
      <c r="E81" s="51"/>
      <c r="F81" s="51"/>
      <c r="G81" s="51"/>
      <c r="H81" s="51"/>
      <c r="I81" s="51"/>
      <c r="J81" s="51"/>
      <c r="K81" s="51"/>
      <c r="L81" s="51"/>
      <c r="M81" s="51"/>
    </row>
    <row r="82" spans="1:13" ht="12.75">
      <c r="A82" s="51"/>
      <c r="C82" s="51"/>
      <c r="D82" s="51"/>
      <c r="E82" s="51"/>
      <c r="F82" s="51"/>
      <c r="G82" s="51"/>
      <c r="H82" s="51"/>
      <c r="I82" s="51"/>
      <c r="J82" s="51"/>
      <c r="K82" s="51"/>
      <c r="L82" s="51"/>
      <c r="M82" s="51"/>
    </row>
    <row r="83" spans="1:13" ht="12.75">
      <c r="A83" s="51"/>
      <c r="C83" s="51"/>
      <c r="D83" s="51"/>
      <c r="E83" s="51"/>
      <c r="F83" s="51"/>
      <c r="G83" s="51"/>
      <c r="H83" s="51"/>
      <c r="I83" s="51"/>
      <c r="J83" s="51"/>
      <c r="K83" s="51"/>
      <c r="L83" s="51"/>
      <c r="M83" s="51"/>
    </row>
    <row r="84" spans="1:13" ht="12.75">
      <c r="A84" s="51"/>
      <c r="C84" s="51"/>
      <c r="D84" s="51"/>
      <c r="E84" s="51"/>
      <c r="F84" s="51"/>
      <c r="G84" s="51"/>
      <c r="H84" s="51"/>
      <c r="I84" s="51"/>
      <c r="J84" s="51"/>
      <c r="K84" s="51"/>
      <c r="L84" s="51"/>
      <c r="M84" s="51"/>
    </row>
    <row r="85" spans="1:13" ht="12.75">
      <c r="A85" s="51"/>
      <c r="C85" s="51"/>
      <c r="D85" s="51"/>
      <c r="E85" s="51"/>
      <c r="F85" s="51"/>
      <c r="G85" s="51"/>
      <c r="H85" s="51"/>
      <c r="I85" s="51"/>
      <c r="J85" s="51"/>
      <c r="K85" s="51"/>
      <c r="L85" s="51"/>
      <c r="M85" s="51"/>
    </row>
    <row r="86" spans="1:13" ht="12.75">
      <c r="A86" s="51"/>
      <c r="C86" s="51"/>
      <c r="D86" s="51"/>
      <c r="E86" s="51"/>
      <c r="F86" s="51"/>
      <c r="G86" s="51"/>
      <c r="H86" s="51"/>
      <c r="I86" s="51"/>
      <c r="J86" s="51"/>
      <c r="K86" s="51"/>
      <c r="L86" s="51"/>
      <c r="M86" s="51"/>
    </row>
    <row r="87" spans="1:13" ht="12.75">
      <c r="A87" s="51"/>
      <c r="C87" s="51"/>
      <c r="D87" s="51"/>
      <c r="E87" s="51"/>
      <c r="F87" s="51"/>
      <c r="G87" s="51"/>
      <c r="H87" s="51"/>
      <c r="I87" s="51"/>
      <c r="J87" s="51"/>
      <c r="K87" s="51"/>
      <c r="L87" s="51"/>
      <c r="M87" s="51"/>
    </row>
    <row r="88" spans="1:13" ht="12.75">
      <c r="A88" s="51"/>
      <c r="C88" s="51"/>
      <c r="D88" s="51"/>
      <c r="E88" s="51"/>
      <c r="F88" s="51"/>
      <c r="G88" s="51"/>
      <c r="H88" s="51"/>
      <c r="I88" s="51"/>
      <c r="J88" s="51"/>
      <c r="K88" s="51"/>
      <c r="L88" s="51"/>
      <c r="M88" s="51"/>
    </row>
    <row r="89" spans="1:13" ht="12.75">
      <c r="A89" s="51"/>
      <c r="C89" s="51"/>
      <c r="D89" s="51"/>
      <c r="E89" s="51"/>
      <c r="F89" s="51"/>
      <c r="G89" s="51"/>
      <c r="H89" s="51"/>
      <c r="I89" s="51"/>
      <c r="J89" s="51"/>
      <c r="K89" s="51"/>
      <c r="L89" s="51"/>
      <c r="M89" s="51"/>
    </row>
    <row r="90" spans="1:13" ht="12.75">
      <c r="A90" s="51"/>
      <c r="C90" s="51"/>
      <c r="D90" s="51"/>
      <c r="E90" s="51"/>
      <c r="F90" s="51"/>
      <c r="G90" s="51"/>
      <c r="H90" s="51"/>
      <c r="I90" s="51"/>
      <c r="J90" s="51"/>
      <c r="K90" s="51"/>
      <c r="L90" s="51"/>
      <c r="M90" s="51"/>
    </row>
    <row r="91" spans="1:13" ht="12.75">
      <c r="A91" s="51"/>
      <c r="C91" s="51"/>
      <c r="D91" s="51"/>
      <c r="E91" s="51"/>
      <c r="F91" s="51"/>
      <c r="G91" s="51"/>
      <c r="H91" s="51"/>
      <c r="I91" s="51"/>
      <c r="J91" s="51"/>
      <c r="K91" s="51"/>
      <c r="L91" s="51"/>
      <c r="M91" s="51"/>
    </row>
    <row r="92" spans="1:13" ht="12.75">
      <c r="A92" s="51"/>
      <c r="C92" s="51"/>
      <c r="D92" s="51"/>
      <c r="E92" s="51"/>
      <c r="F92" s="51"/>
      <c r="G92" s="51"/>
      <c r="H92" s="51"/>
      <c r="I92" s="51"/>
      <c r="J92" s="51"/>
      <c r="K92" s="51"/>
      <c r="L92" s="51"/>
      <c r="M92" s="51"/>
    </row>
    <row r="93" spans="1:13" ht="12.75">
      <c r="A93" s="51"/>
      <c r="C93" s="51"/>
      <c r="D93" s="51"/>
      <c r="E93" s="51"/>
      <c r="F93" s="51"/>
      <c r="G93" s="51"/>
      <c r="H93" s="51"/>
      <c r="I93" s="51"/>
      <c r="J93" s="51"/>
      <c r="K93" s="51"/>
      <c r="L93" s="51"/>
      <c r="M93" s="51"/>
    </row>
    <row r="94" spans="1:13" ht="12.75">
      <c r="A94" s="51"/>
      <c r="C94" s="51"/>
      <c r="D94" s="51"/>
      <c r="E94" s="51"/>
      <c r="F94" s="51"/>
      <c r="G94" s="51"/>
      <c r="H94" s="51"/>
      <c r="I94" s="51"/>
      <c r="J94" s="51"/>
      <c r="K94" s="51"/>
      <c r="L94" s="51"/>
      <c r="M94" s="51"/>
    </row>
    <row r="95" spans="1:13" ht="12.75">
      <c r="A95" s="51"/>
      <c r="C95" s="51"/>
      <c r="D95" s="51"/>
      <c r="E95" s="51"/>
      <c r="F95" s="51"/>
      <c r="G95" s="51"/>
      <c r="H95" s="51"/>
      <c r="I95" s="51"/>
      <c r="J95" s="51"/>
      <c r="K95" s="51"/>
      <c r="L95" s="51"/>
      <c r="M95" s="51"/>
    </row>
    <row r="96" spans="1:13" ht="12.75">
      <c r="A96" s="51"/>
      <c r="C96" s="51"/>
      <c r="D96" s="51"/>
      <c r="E96" s="51"/>
      <c r="F96" s="51"/>
      <c r="G96" s="51"/>
      <c r="H96" s="51"/>
      <c r="I96" s="51"/>
      <c r="J96" s="51"/>
      <c r="K96" s="51"/>
      <c r="L96" s="51"/>
      <c r="M96" s="51"/>
    </row>
    <row r="97" spans="1:13" ht="12.75">
      <c r="A97" s="51"/>
      <c r="C97" s="51"/>
      <c r="D97" s="51"/>
      <c r="E97" s="51"/>
      <c r="F97" s="51"/>
      <c r="G97" s="51"/>
      <c r="H97" s="51"/>
      <c r="I97" s="51"/>
      <c r="J97" s="51"/>
      <c r="K97" s="51"/>
      <c r="L97" s="51"/>
      <c r="M97" s="51"/>
    </row>
    <row r="98" spans="1:13" ht="12.75">
      <c r="A98" s="51"/>
      <c r="C98" s="51"/>
      <c r="D98" s="51"/>
      <c r="E98" s="51"/>
      <c r="F98" s="51"/>
      <c r="G98" s="51"/>
      <c r="H98" s="51"/>
      <c r="I98" s="51"/>
      <c r="J98" s="51"/>
      <c r="K98" s="51"/>
      <c r="L98" s="51"/>
      <c r="M98" s="51"/>
    </row>
    <row r="99" spans="1:13" ht="12.75">
      <c r="A99" s="51"/>
      <c r="C99" s="51"/>
      <c r="D99" s="51"/>
      <c r="E99" s="51"/>
      <c r="F99" s="51"/>
      <c r="G99" s="51"/>
      <c r="H99" s="51"/>
      <c r="I99" s="51"/>
      <c r="J99" s="51"/>
      <c r="K99" s="51"/>
      <c r="L99" s="51"/>
      <c r="M99" s="51"/>
    </row>
    <row r="100" spans="1:13" ht="12.75">
      <c r="A100" s="51"/>
      <c r="C100" s="51"/>
      <c r="D100" s="51"/>
      <c r="E100" s="51"/>
      <c r="F100" s="51"/>
      <c r="G100" s="51"/>
      <c r="H100" s="51"/>
      <c r="I100" s="51"/>
      <c r="J100" s="51"/>
      <c r="K100" s="51"/>
      <c r="L100" s="51"/>
      <c r="M100" s="51"/>
    </row>
    <row r="101" spans="1:13" ht="12.75">
      <c r="A101" s="51"/>
      <c r="C101" s="51"/>
      <c r="D101" s="51"/>
      <c r="E101" s="51"/>
      <c r="F101" s="51"/>
      <c r="G101" s="51"/>
      <c r="H101" s="51"/>
      <c r="I101" s="51"/>
      <c r="J101" s="51"/>
      <c r="K101" s="51"/>
      <c r="L101" s="51"/>
      <c r="M101" s="51"/>
    </row>
    <row r="102" spans="1:13" ht="12.75">
      <c r="A102" s="51"/>
      <c r="C102" s="51"/>
      <c r="D102" s="51"/>
      <c r="E102" s="51"/>
      <c r="F102" s="51"/>
      <c r="G102" s="51"/>
      <c r="H102" s="51"/>
      <c r="I102" s="51"/>
      <c r="J102" s="51"/>
      <c r="K102" s="51"/>
      <c r="L102" s="51"/>
      <c r="M102" s="51"/>
    </row>
    <row r="103" spans="1:13" ht="12.75">
      <c r="A103" s="51"/>
      <c r="C103" s="51"/>
      <c r="D103" s="51"/>
      <c r="E103" s="51"/>
      <c r="F103" s="51"/>
      <c r="G103" s="51"/>
      <c r="H103" s="51"/>
      <c r="I103" s="51"/>
      <c r="J103" s="51"/>
      <c r="K103" s="51"/>
      <c r="L103" s="51"/>
      <c r="M103" s="51"/>
    </row>
    <row r="104" spans="1:13" ht="12.75">
      <c r="A104" s="51"/>
      <c r="C104" s="51"/>
      <c r="D104" s="51"/>
      <c r="E104" s="51"/>
      <c r="F104" s="51"/>
      <c r="G104" s="51"/>
      <c r="H104" s="51"/>
      <c r="I104" s="51"/>
      <c r="J104" s="51"/>
      <c r="K104" s="51"/>
      <c r="L104" s="51"/>
      <c r="M104" s="51"/>
    </row>
    <row r="105" spans="1:13" ht="12.75">
      <c r="A105" s="51"/>
      <c r="C105" s="51"/>
      <c r="D105" s="51"/>
      <c r="E105" s="51"/>
      <c r="F105" s="51"/>
      <c r="G105" s="51"/>
      <c r="H105" s="51"/>
      <c r="I105" s="51"/>
      <c r="J105" s="51"/>
      <c r="K105" s="51"/>
      <c r="L105" s="51"/>
      <c r="M105" s="51"/>
    </row>
    <row r="106" spans="1:13" ht="12.75">
      <c r="A106" s="51"/>
      <c r="C106" s="51"/>
      <c r="D106" s="51"/>
      <c r="E106" s="51"/>
      <c r="F106" s="51"/>
      <c r="G106" s="51"/>
      <c r="H106" s="51"/>
      <c r="I106" s="51"/>
      <c r="J106" s="51"/>
      <c r="K106" s="51"/>
      <c r="L106" s="51"/>
      <c r="M106" s="51"/>
    </row>
    <row r="107" spans="1:13" ht="12.75">
      <c r="A107" s="51"/>
      <c r="C107" s="51"/>
      <c r="D107" s="51"/>
      <c r="E107" s="51"/>
      <c r="F107" s="51"/>
      <c r="G107" s="51"/>
      <c r="H107" s="51"/>
      <c r="I107" s="51"/>
      <c r="J107" s="51"/>
      <c r="K107" s="51"/>
      <c r="L107" s="51"/>
      <c r="M107" s="51"/>
    </row>
    <row r="108" spans="1:13" ht="12.75">
      <c r="A108" s="51"/>
      <c r="C108" s="51"/>
      <c r="D108" s="51"/>
      <c r="E108" s="51"/>
      <c r="F108" s="51"/>
      <c r="G108" s="51"/>
      <c r="H108" s="51"/>
      <c r="I108" s="51"/>
      <c r="J108" s="51"/>
      <c r="K108" s="51"/>
      <c r="L108" s="51"/>
      <c r="M108" s="51"/>
    </row>
    <row r="109" spans="1:13" ht="12.75">
      <c r="A109" s="51"/>
      <c r="C109" s="51"/>
      <c r="D109" s="51"/>
      <c r="E109" s="51"/>
      <c r="F109" s="51"/>
      <c r="G109" s="51"/>
      <c r="H109" s="51"/>
      <c r="I109" s="51"/>
      <c r="J109" s="51"/>
      <c r="K109" s="51"/>
      <c r="L109" s="51"/>
      <c r="M109" s="51"/>
    </row>
    <row r="110" spans="1:13" ht="12.75">
      <c r="A110" s="51"/>
      <c r="C110" s="51"/>
      <c r="D110" s="51"/>
      <c r="E110" s="51"/>
      <c r="F110" s="51"/>
      <c r="G110" s="51"/>
      <c r="H110" s="51"/>
      <c r="I110" s="51"/>
      <c r="J110" s="51"/>
      <c r="K110" s="51"/>
      <c r="L110" s="51"/>
      <c r="M110" s="51"/>
    </row>
    <row r="111" spans="1:13" ht="12.75">
      <c r="A111" s="51"/>
      <c r="C111" s="51"/>
      <c r="D111" s="51"/>
      <c r="E111" s="51"/>
      <c r="F111" s="51"/>
      <c r="G111" s="51"/>
      <c r="H111" s="51"/>
      <c r="I111" s="51"/>
      <c r="J111" s="51"/>
      <c r="K111" s="51"/>
      <c r="L111" s="51"/>
      <c r="M111" s="51"/>
    </row>
    <row r="112" spans="1:13" ht="12.75">
      <c r="A112" s="51"/>
      <c r="C112" s="51"/>
      <c r="D112" s="51"/>
      <c r="E112" s="51"/>
      <c r="F112" s="51"/>
      <c r="G112" s="51"/>
      <c r="H112" s="51"/>
      <c r="I112" s="51"/>
      <c r="J112" s="51"/>
      <c r="K112" s="51"/>
      <c r="L112" s="51"/>
      <c r="M112" s="51"/>
    </row>
    <row r="113" spans="1:13" ht="12.75">
      <c r="A113" s="51"/>
      <c r="C113" s="51"/>
      <c r="D113" s="51"/>
      <c r="E113" s="51"/>
      <c r="F113" s="51"/>
      <c r="G113" s="51"/>
      <c r="H113" s="51"/>
      <c r="I113" s="51"/>
      <c r="J113" s="51"/>
      <c r="K113" s="51"/>
      <c r="L113" s="51"/>
      <c r="M113" s="51"/>
    </row>
    <row r="114" spans="1:13" ht="12.75">
      <c r="A114" s="51"/>
      <c r="C114" s="51"/>
      <c r="D114" s="51"/>
      <c r="E114" s="51"/>
      <c r="F114" s="51"/>
      <c r="G114" s="51"/>
      <c r="H114" s="51"/>
      <c r="I114" s="51"/>
      <c r="J114" s="51"/>
      <c r="K114" s="51"/>
      <c r="L114" s="51"/>
      <c r="M114" s="51"/>
    </row>
    <row r="115" spans="1:13" ht="12.75">
      <c r="A115" s="51"/>
      <c r="C115" s="51"/>
      <c r="D115" s="51"/>
      <c r="E115" s="51"/>
      <c r="F115" s="51"/>
      <c r="G115" s="51"/>
      <c r="H115" s="51"/>
      <c r="I115" s="51"/>
      <c r="J115" s="51"/>
      <c r="K115" s="51"/>
      <c r="L115" s="51"/>
      <c r="M115" s="51"/>
    </row>
    <row r="116" spans="1:13" ht="12.75">
      <c r="A116" s="51"/>
      <c r="C116" s="51"/>
      <c r="D116" s="51"/>
      <c r="E116" s="51"/>
      <c r="F116" s="51"/>
      <c r="G116" s="51"/>
      <c r="H116" s="51"/>
      <c r="I116" s="51"/>
      <c r="J116" s="51"/>
      <c r="K116" s="51"/>
      <c r="L116" s="51"/>
      <c r="M116" s="51"/>
    </row>
    <row r="117" spans="1:13" ht="12.75">
      <c r="A117" s="51"/>
      <c r="C117" s="51"/>
      <c r="D117" s="51"/>
      <c r="E117" s="51"/>
      <c r="F117" s="51"/>
      <c r="G117" s="51"/>
      <c r="H117" s="51"/>
      <c r="I117" s="51"/>
      <c r="J117" s="51"/>
      <c r="K117" s="51"/>
      <c r="L117" s="51"/>
      <c r="M117" s="51"/>
    </row>
    <row r="118" spans="1:13" ht="12.75">
      <c r="A118" s="51"/>
      <c r="C118" s="51"/>
      <c r="D118" s="51"/>
      <c r="E118" s="51"/>
      <c r="F118" s="51"/>
      <c r="G118" s="51"/>
      <c r="H118" s="51"/>
      <c r="I118" s="51"/>
      <c r="J118" s="51"/>
      <c r="K118" s="51"/>
      <c r="L118" s="51"/>
      <c r="M118" s="51"/>
    </row>
  </sheetData>
  <sheetProtection/>
  <printOptions/>
  <pageMargins left="0.5" right="0.5" top="0.75" bottom="0.7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O105"/>
  <sheetViews>
    <sheetView zoomScalePageLayoutView="0" workbookViewId="0" topLeftCell="A1">
      <pane xSplit="2" ySplit="6" topLeftCell="C7" activePane="bottomRight" state="frozen"/>
      <selection pane="topLeft" activeCell="I58" sqref="I58"/>
      <selection pane="topRight" activeCell="I58" sqref="I58"/>
      <selection pane="bottomLeft" activeCell="I58" sqref="I58"/>
      <selection pane="bottomRight" activeCell="N7" sqref="C7:N7"/>
    </sheetView>
  </sheetViews>
  <sheetFormatPr defaultColWidth="9.140625" defaultRowHeight="12.75"/>
  <cols>
    <col min="1" max="1" width="6.00390625" style="51" customWidth="1"/>
    <col min="2" max="2" width="17.8515625" style="51" customWidth="1"/>
    <col min="3" max="4" width="9.8515625" style="51" customWidth="1"/>
    <col min="5" max="5" width="11.28125" style="51" customWidth="1"/>
    <col min="6" max="7" width="9.57421875" style="51" customWidth="1"/>
    <col min="8" max="8" width="9.8515625" style="51" customWidth="1"/>
    <col min="9" max="9" width="10.421875" style="51" customWidth="1"/>
    <col min="10" max="10" width="10.7109375" style="51" customWidth="1"/>
    <col min="11" max="14" width="9.140625" style="51" customWidth="1"/>
    <col min="15" max="15" width="10.7109375" style="51" bestFit="1" customWidth="1"/>
    <col min="16" max="16384" width="9.140625" style="51" customWidth="1"/>
  </cols>
  <sheetData>
    <row r="1" ht="11.25"/>
    <row r="2" spans="2:3" ht="11.25">
      <c r="B2" s="65" t="s">
        <v>63</v>
      </c>
      <c r="C2" s="66"/>
    </row>
    <row r="3" ht="11.25">
      <c r="C3" s="66"/>
    </row>
    <row r="4" spans="3:10" ht="11.25">
      <c r="C4" s="67"/>
      <c r="D4" s="67"/>
      <c r="E4" s="67"/>
      <c r="F4" s="67"/>
      <c r="G4" s="67"/>
      <c r="H4" s="68"/>
      <c r="I4" s="68"/>
      <c r="J4" s="65"/>
    </row>
    <row r="5" spans="3:10" ht="11.25">
      <c r="C5" s="67"/>
      <c r="D5" s="67"/>
      <c r="E5" s="67"/>
      <c r="F5" s="67"/>
      <c r="G5" s="67"/>
      <c r="H5" s="68"/>
      <c r="I5" s="68"/>
      <c r="J5" s="67"/>
    </row>
    <row r="6" spans="3:14" ht="9.75" customHeight="1">
      <c r="C6" s="107">
        <v>41760</v>
      </c>
      <c r="D6" s="69">
        <f aca="true" t="shared" si="0" ref="D6:N6">EOMONTH(C6,1)</f>
        <v>41820</v>
      </c>
      <c r="E6" s="69">
        <f t="shared" si="0"/>
        <v>41851</v>
      </c>
      <c r="F6" s="69">
        <f t="shared" si="0"/>
        <v>41882</v>
      </c>
      <c r="G6" s="69">
        <f t="shared" si="0"/>
        <v>41912</v>
      </c>
      <c r="H6" s="69">
        <f t="shared" si="0"/>
        <v>41943</v>
      </c>
      <c r="I6" s="69">
        <f t="shared" si="0"/>
        <v>41973</v>
      </c>
      <c r="J6" s="69">
        <f t="shared" si="0"/>
        <v>42004</v>
      </c>
      <c r="K6" s="69">
        <f t="shared" si="0"/>
        <v>42035</v>
      </c>
      <c r="L6" s="69">
        <f t="shared" si="0"/>
        <v>42063</v>
      </c>
      <c r="M6" s="69">
        <f t="shared" si="0"/>
        <v>42094</v>
      </c>
      <c r="N6" s="69">
        <f t="shared" si="0"/>
        <v>42124</v>
      </c>
    </row>
    <row r="7" spans="1:14" s="52" customFormat="1" ht="11.25">
      <c r="A7" s="70" t="s">
        <v>29</v>
      </c>
      <c r="C7" s="108">
        <v>35.26</v>
      </c>
      <c r="D7" s="108">
        <v>34.83</v>
      </c>
      <c r="E7" s="108">
        <v>32.77</v>
      </c>
      <c r="F7" s="108">
        <v>33.75</v>
      </c>
      <c r="G7" s="108">
        <v>38.63</v>
      </c>
      <c r="H7" s="108">
        <v>38.85</v>
      </c>
      <c r="I7" s="108">
        <v>36.6</v>
      </c>
      <c r="J7" s="108">
        <v>40.38</v>
      </c>
      <c r="K7" s="108">
        <v>40.39</v>
      </c>
      <c r="L7" s="108">
        <v>36.77</v>
      </c>
      <c r="M7" s="108">
        <v>41.29</v>
      </c>
      <c r="N7" s="108">
        <v>38.75</v>
      </c>
    </row>
    <row r="8" spans="1:14" ht="11.25">
      <c r="A8" s="51" t="s">
        <v>30</v>
      </c>
      <c r="C8" s="71">
        <v>0</v>
      </c>
      <c r="D8" s="71">
        <v>0</v>
      </c>
      <c r="E8" s="71">
        <v>0</v>
      </c>
      <c r="F8" s="71">
        <v>0</v>
      </c>
      <c r="G8" s="71">
        <v>0</v>
      </c>
      <c r="H8" s="71">
        <v>0</v>
      </c>
      <c r="I8" s="71">
        <v>0</v>
      </c>
      <c r="J8" s="71">
        <v>0</v>
      </c>
      <c r="K8" s="71">
        <v>0</v>
      </c>
      <c r="L8" s="71">
        <v>0</v>
      </c>
      <c r="M8" s="71">
        <v>0</v>
      </c>
      <c r="N8" s="71">
        <v>0</v>
      </c>
    </row>
    <row r="9" spans="1:14" ht="11.25">
      <c r="A9" s="51" t="s">
        <v>31</v>
      </c>
      <c r="C9" s="72">
        <f aca="true" t="shared" si="1" ref="C9:N9">+C7*C8</f>
        <v>0</v>
      </c>
      <c r="D9" s="72">
        <f t="shared" si="1"/>
        <v>0</v>
      </c>
      <c r="E9" s="72">
        <f t="shared" si="1"/>
        <v>0</v>
      </c>
      <c r="F9" s="72">
        <f t="shared" si="1"/>
        <v>0</v>
      </c>
      <c r="G9" s="72">
        <f t="shared" si="1"/>
        <v>0</v>
      </c>
      <c r="H9" s="72">
        <f t="shared" si="1"/>
        <v>0</v>
      </c>
      <c r="I9" s="72">
        <f t="shared" si="1"/>
        <v>0</v>
      </c>
      <c r="J9" s="72">
        <f t="shared" si="1"/>
        <v>0</v>
      </c>
      <c r="K9" s="72">
        <f t="shared" si="1"/>
        <v>0</v>
      </c>
      <c r="L9" s="72">
        <f t="shared" si="1"/>
        <v>0</v>
      </c>
      <c r="M9" s="72">
        <f t="shared" si="1"/>
        <v>0</v>
      </c>
      <c r="N9" s="72">
        <f t="shared" si="1"/>
        <v>0</v>
      </c>
    </row>
    <row r="10" spans="1:14" ht="11.25">
      <c r="A10" s="65" t="s">
        <v>32</v>
      </c>
      <c r="C10" s="73">
        <f aca="true" t="shared" si="2" ref="C10:N10">+C7-C9</f>
        <v>35.26</v>
      </c>
      <c r="D10" s="73">
        <f t="shared" si="2"/>
        <v>34.83</v>
      </c>
      <c r="E10" s="73">
        <f t="shared" si="2"/>
        <v>32.77</v>
      </c>
      <c r="F10" s="73">
        <f t="shared" si="2"/>
        <v>33.75</v>
      </c>
      <c r="G10" s="73">
        <f t="shared" si="2"/>
        <v>38.63</v>
      </c>
      <c r="H10" s="73">
        <f t="shared" si="2"/>
        <v>38.85</v>
      </c>
      <c r="I10" s="73">
        <f t="shared" si="2"/>
        <v>36.6</v>
      </c>
      <c r="J10" s="73">
        <f t="shared" si="2"/>
        <v>40.38</v>
      </c>
      <c r="K10" s="73">
        <f t="shared" si="2"/>
        <v>40.39</v>
      </c>
      <c r="L10" s="73">
        <f t="shared" si="2"/>
        <v>36.77</v>
      </c>
      <c r="M10" s="73">
        <f t="shared" si="2"/>
        <v>41.29</v>
      </c>
      <c r="N10" s="73">
        <f t="shared" si="2"/>
        <v>38.75</v>
      </c>
    </row>
    <row r="11" ht="11.25"/>
    <row r="12" ht="11.25">
      <c r="A12" s="65" t="s">
        <v>33</v>
      </c>
    </row>
    <row r="13" spans="2:14" s="74" customFormat="1" ht="11.25">
      <c r="B13" s="74" t="s">
        <v>18</v>
      </c>
      <c r="C13" s="109">
        <v>0.195</v>
      </c>
      <c r="D13" s="109">
        <f>+C13</f>
        <v>0.195</v>
      </c>
      <c r="E13" s="109">
        <f aca="true" t="shared" si="3" ref="E13:N13">+D13</f>
        <v>0.195</v>
      </c>
      <c r="F13" s="109">
        <f t="shared" si="3"/>
        <v>0.195</v>
      </c>
      <c r="G13" s="109">
        <f t="shared" si="3"/>
        <v>0.195</v>
      </c>
      <c r="H13" s="109">
        <f t="shared" si="3"/>
        <v>0.195</v>
      </c>
      <c r="I13" s="109">
        <f t="shared" si="3"/>
        <v>0.195</v>
      </c>
      <c r="J13" s="109">
        <f t="shared" si="3"/>
        <v>0.195</v>
      </c>
      <c r="K13" s="109">
        <f t="shared" si="3"/>
        <v>0.195</v>
      </c>
      <c r="L13" s="109">
        <f t="shared" si="3"/>
        <v>0.195</v>
      </c>
      <c r="M13" s="109">
        <f t="shared" si="3"/>
        <v>0.195</v>
      </c>
      <c r="N13" s="109">
        <f t="shared" si="3"/>
        <v>0.195</v>
      </c>
    </row>
    <row r="14" spans="2:14" s="74" customFormat="1" ht="11.25">
      <c r="B14" s="74" t="s">
        <v>22</v>
      </c>
      <c r="C14" s="109">
        <v>0.1782</v>
      </c>
      <c r="D14" s="109">
        <f aca="true" t="shared" si="4" ref="D14:N23">+C14</f>
        <v>0.1782</v>
      </c>
      <c r="E14" s="109">
        <f t="shared" si="4"/>
        <v>0.1782</v>
      </c>
      <c r="F14" s="109">
        <f t="shared" si="4"/>
        <v>0.1782</v>
      </c>
      <c r="G14" s="109">
        <f t="shared" si="4"/>
        <v>0.1782</v>
      </c>
      <c r="H14" s="109">
        <f t="shared" si="4"/>
        <v>0.1782</v>
      </c>
      <c r="I14" s="109">
        <f t="shared" si="4"/>
        <v>0.1782</v>
      </c>
      <c r="J14" s="109">
        <f t="shared" si="4"/>
        <v>0.1782</v>
      </c>
      <c r="K14" s="109">
        <f t="shared" si="4"/>
        <v>0.1782</v>
      </c>
      <c r="L14" s="109">
        <f t="shared" si="4"/>
        <v>0.1782</v>
      </c>
      <c r="M14" s="109">
        <f t="shared" si="4"/>
        <v>0.1782</v>
      </c>
      <c r="N14" s="109">
        <f t="shared" si="4"/>
        <v>0.1782</v>
      </c>
    </row>
    <row r="15" spans="2:14" s="74" customFormat="1" ht="11.25">
      <c r="B15" s="74" t="s">
        <v>34</v>
      </c>
      <c r="C15" s="109">
        <v>0</v>
      </c>
      <c r="D15" s="109">
        <f t="shared" si="4"/>
        <v>0</v>
      </c>
      <c r="E15" s="109">
        <f t="shared" si="4"/>
        <v>0</v>
      </c>
      <c r="F15" s="109">
        <f t="shared" si="4"/>
        <v>0</v>
      </c>
      <c r="G15" s="109">
        <f t="shared" si="4"/>
        <v>0</v>
      </c>
      <c r="H15" s="109">
        <f t="shared" si="4"/>
        <v>0</v>
      </c>
      <c r="I15" s="109">
        <f t="shared" si="4"/>
        <v>0</v>
      </c>
      <c r="J15" s="109">
        <f t="shared" si="4"/>
        <v>0</v>
      </c>
      <c r="K15" s="109">
        <f t="shared" si="4"/>
        <v>0</v>
      </c>
      <c r="L15" s="109">
        <f t="shared" si="4"/>
        <v>0</v>
      </c>
      <c r="M15" s="109">
        <f t="shared" si="4"/>
        <v>0</v>
      </c>
      <c r="N15" s="109">
        <f t="shared" si="4"/>
        <v>0</v>
      </c>
    </row>
    <row r="16" spans="2:14" s="74" customFormat="1" ht="11.25">
      <c r="B16" s="74" t="s">
        <v>35</v>
      </c>
      <c r="C16" s="109">
        <v>0.0165</v>
      </c>
      <c r="D16" s="109">
        <f t="shared" si="4"/>
        <v>0.0165</v>
      </c>
      <c r="E16" s="109">
        <f t="shared" si="4"/>
        <v>0.0165</v>
      </c>
      <c r="F16" s="109">
        <f t="shared" si="4"/>
        <v>0.0165</v>
      </c>
      <c r="G16" s="109">
        <f t="shared" si="4"/>
        <v>0.0165</v>
      </c>
      <c r="H16" s="109">
        <f t="shared" si="4"/>
        <v>0.0165</v>
      </c>
      <c r="I16" s="109">
        <f t="shared" si="4"/>
        <v>0.0165</v>
      </c>
      <c r="J16" s="109">
        <f t="shared" si="4"/>
        <v>0.0165</v>
      </c>
      <c r="K16" s="109">
        <f t="shared" si="4"/>
        <v>0.0165</v>
      </c>
      <c r="L16" s="109">
        <f t="shared" si="4"/>
        <v>0.0165</v>
      </c>
      <c r="M16" s="109">
        <f t="shared" si="4"/>
        <v>0.0165</v>
      </c>
      <c r="N16" s="109">
        <f t="shared" si="4"/>
        <v>0.0165</v>
      </c>
    </row>
    <row r="17" spans="2:14" s="74" customFormat="1" ht="11.25">
      <c r="B17" s="74" t="s">
        <v>36</v>
      </c>
      <c r="C17" s="109">
        <v>0.0449</v>
      </c>
      <c r="D17" s="109">
        <f t="shared" si="4"/>
        <v>0.0449</v>
      </c>
      <c r="E17" s="109">
        <f t="shared" si="4"/>
        <v>0.0449</v>
      </c>
      <c r="F17" s="109">
        <f t="shared" si="4"/>
        <v>0.0449</v>
      </c>
      <c r="G17" s="109">
        <f t="shared" si="4"/>
        <v>0.0449</v>
      </c>
      <c r="H17" s="109">
        <f t="shared" si="4"/>
        <v>0.0449</v>
      </c>
      <c r="I17" s="109">
        <f t="shared" si="4"/>
        <v>0.0449</v>
      </c>
      <c r="J17" s="109">
        <f t="shared" si="4"/>
        <v>0.0449</v>
      </c>
      <c r="K17" s="109">
        <f t="shared" si="4"/>
        <v>0.0449</v>
      </c>
      <c r="L17" s="109">
        <f t="shared" si="4"/>
        <v>0.0449</v>
      </c>
      <c r="M17" s="109">
        <f t="shared" si="4"/>
        <v>0.0449</v>
      </c>
      <c r="N17" s="109">
        <f t="shared" si="4"/>
        <v>0.0449</v>
      </c>
    </row>
    <row r="18" spans="2:14" s="74" customFormat="1" ht="11.25">
      <c r="B18" s="74" t="s">
        <v>37</v>
      </c>
      <c r="C18" s="109">
        <v>0.0075</v>
      </c>
      <c r="D18" s="109">
        <f t="shared" si="4"/>
        <v>0.0075</v>
      </c>
      <c r="E18" s="109">
        <f t="shared" si="4"/>
        <v>0.0075</v>
      </c>
      <c r="F18" s="109">
        <f t="shared" si="4"/>
        <v>0.0075</v>
      </c>
      <c r="G18" s="109">
        <f t="shared" si="4"/>
        <v>0.0075</v>
      </c>
      <c r="H18" s="109">
        <f t="shared" si="4"/>
        <v>0.0075</v>
      </c>
      <c r="I18" s="109">
        <f t="shared" si="4"/>
        <v>0.0075</v>
      </c>
      <c r="J18" s="109">
        <f t="shared" si="4"/>
        <v>0.0075</v>
      </c>
      <c r="K18" s="109">
        <f t="shared" si="4"/>
        <v>0.0075</v>
      </c>
      <c r="L18" s="109">
        <f t="shared" si="4"/>
        <v>0.0075</v>
      </c>
      <c r="M18" s="109">
        <f t="shared" si="4"/>
        <v>0.0075</v>
      </c>
      <c r="N18" s="109">
        <f t="shared" si="4"/>
        <v>0.0075</v>
      </c>
    </row>
    <row r="19" spans="2:14" s="74" customFormat="1" ht="11.25">
      <c r="B19" s="51" t="s">
        <v>38</v>
      </c>
      <c r="C19" s="109">
        <v>0</v>
      </c>
      <c r="D19" s="109">
        <f t="shared" si="4"/>
        <v>0</v>
      </c>
      <c r="E19" s="109">
        <f t="shared" si="4"/>
        <v>0</v>
      </c>
      <c r="F19" s="109">
        <f t="shared" si="4"/>
        <v>0</v>
      </c>
      <c r="G19" s="109">
        <f t="shared" si="4"/>
        <v>0</v>
      </c>
      <c r="H19" s="109">
        <f t="shared" si="4"/>
        <v>0</v>
      </c>
      <c r="I19" s="109">
        <f t="shared" si="4"/>
        <v>0</v>
      </c>
      <c r="J19" s="109">
        <f t="shared" si="4"/>
        <v>0</v>
      </c>
      <c r="K19" s="109">
        <f t="shared" si="4"/>
        <v>0</v>
      </c>
      <c r="L19" s="109">
        <f t="shared" si="4"/>
        <v>0</v>
      </c>
      <c r="M19" s="109">
        <f t="shared" si="4"/>
        <v>0</v>
      </c>
      <c r="N19" s="109">
        <f t="shared" si="4"/>
        <v>0</v>
      </c>
    </row>
    <row r="20" spans="2:14" s="74" customFormat="1" ht="11.25">
      <c r="B20" s="51" t="s">
        <v>16</v>
      </c>
      <c r="C20" s="109">
        <v>0.1768</v>
      </c>
      <c r="D20" s="109">
        <f t="shared" si="4"/>
        <v>0.1768</v>
      </c>
      <c r="E20" s="109">
        <f t="shared" si="4"/>
        <v>0.1768</v>
      </c>
      <c r="F20" s="109">
        <f t="shared" si="4"/>
        <v>0.1768</v>
      </c>
      <c r="G20" s="109">
        <f t="shared" si="4"/>
        <v>0.1768</v>
      </c>
      <c r="H20" s="109">
        <f t="shared" si="4"/>
        <v>0.1768</v>
      </c>
      <c r="I20" s="109">
        <f t="shared" si="4"/>
        <v>0.1768</v>
      </c>
      <c r="J20" s="109">
        <f t="shared" si="4"/>
        <v>0.1768</v>
      </c>
      <c r="K20" s="109">
        <f t="shared" si="4"/>
        <v>0.1768</v>
      </c>
      <c r="L20" s="109">
        <f t="shared" si="4"/>
        <v>0.1768</v>
      </c>
      <c r="M20" s="109">
        <f t="shared" si="4"/>
        <v>0.1768</v>
      </c>
      <c r="N20" s="109">
        <f t="shared" si="4"/>
        <v>0.1768</v>
      </c>
    </row>
    <row r="21" spans="2:14" s="74" customFormat="1" ht="11.25">
      <c r="B21" s="74" t="s">
        <v>39</v>
      </c>
      <c r="C21" s="109">
        <v>0</v>
      </c>
      <c r="D21" s="109">
        <f t="shared" si="4"/>
        <v>0</v>
      </c>
      <c r="E21" s="109">
        <f t="shared" si="4"/>
        <v>0</v>
      </c>
      <c r="F21" s="109">
        <f t="shared" si="4"/>
        <v>0</v>
      </c>
      <c r="G21" s="109">
        <f t="shared" si="4"/>
        <v>0</v>
      </c>
      <c r="H21" s="109">
        <f t="shared" si="4"/>
        <v>0</v>
      </c>
      <c r="I21" s="109">
        <f t="shared" si="4"/>
        <v>0</v>
      </c>
      <c r="J21" s="109">
        <f t="shared" si="4"/>
        <v>0</v>
      </c>
      <c r="K21" s="109">
        <f t="shared" si="4"/>
        <v>0</v>
      </c>
      <c r="L21" s="109">
        <f t="shared" si="4"/>
        <v>0</v>
      </c>
      <c r="M21" s="109">
        <f t="shared" si="4"/>
        <v>0</v>
      </c>
      <c r="N21" s="109">
        <f t="shared" si="4"/>
        <v>0</v>
      </c>
    </row>
    <row r="22" spans="2:14" s="74" customFormat="1" ht="11.25">
      <c r="B22" s="74" t="s">
        <v>40</v>
      </c>
      <c r="C22" s="109">
        <v>0.05930000000000013</v>
      </c>
      <c r="D22" s="109">
        <f t="shared" si="4"/>
        <v>0.05930000000000013</v>
      </c>
      <c r="E22" s="109">
        <f t="shared" si="4"/>
        <v>0.05930000000000013</v>
      </c>
      <c r="F22" s="109">
        <f t="shared" si="4"/>
        <v>0.05930000000000013</v>
      </c>
      <c r="G22" s="109">
        <f t="shared" si="4"/>
        <v>0.05930000000000013</v>
      </c>
      <c r="H22" s="109">
        <f t="shared" si="4"/>
        <v>0.05930000000000013</v>
      </c>
      <c r="I22" s="109">
        <f t="shared" si="4"/>
        <v>0.05930000000000013</v>
      </c>
      <c r="J22" s="109">
        <f t="shared" si="4"/>
        <v>0.05930000000000013</v>
      </c>
      <c r="K22" s="109">
        <f t="shared" si="4"/>
        <v>0.05930000000000013</v>
      </c>
      <c r="L22" s="109">
        <f t="shared" si="4"/>
        <v>0.05930000000000013</v>
      </c>
      <c r="M22" s="109">
        <f t="shared" si="4"/>
        <v>0.05930000000000013</v>
      </c>
      <c r="N22" s="109">
        <f t="shared" si="4"/>
        <v>0.05930000000000013</v>
      </c>
    </row>
    <row r="23" spans="2:14" s="74" customFormat="1" ht="11.25">
      <c r="B23" s="74" t="s">
        <v>41</v>
      </c>
      <c r="C23" s="110">
        <v>0.3218</v>
      </c>
      <c r="D23" s="109">
        <f t="shared" si="4"/>
        <v>0.3218</v>
      </c>
      <c r="E23" s="109">
        <f t="shared" si="4"/>
        <v>0.3218</v>
      </c>
      <c r="F23" s="109">
        <f t="shared" si="4"/>
        <v>0.3218</v>
      </c>
      <c r="G23" s="109">
        <f t="shared" si="4"/>
        <v>0.3218</v>
      </c>
      <c r="H23" s="109">
        <f t="shared" si="4"/>
        <v>0.3218</v>
      </c>
      <c r="I23" s="109">
        <f t="shared" si="4"/>
        <v>0.3218</v>
      </c>
      <c r="J23" s="109">
        <f t="shared" si="4"/>
        <v>0.3218</v>
      </c>
      <c r="K23" s="109">
        <f t="shared" si="4"/>
        <v>0.3218</v>
      </c>
      <c r="L23" s="109">
        <f t="shared" si="4"/>
        <v>0.3218</v>
      </c>
      <c r="M23" s="109">
        <f t="shared" si="4"/>
        <v>0.3218</v>
      </c>
      <c r="N23" s="109">
        <f t="shared" si="4"/>
        <v>0.3218</v>
      </c>
    </row>
    <row r="24" spans="3:14" ht="11.25">
      <c r="C24" s="75">
        <v>1</v>
      </c>
      <c r="D24" s="75">
        <v>1</v>
      </c>
      <c r="E24" s="75">
        <v>1</v>
      </c>
      <c r="F24" s="75">
        <v>1</v>
      </c>
      <c r="G24" s="75">
        <v>1</v>
      </c>
      <c r="H24" s="75">
        <v>1</v>
      </c>
      <c r="I24" s="75">
        <v>1</v>
      </c>
      <c r="J24" s="75">
        <v>1</v>
      </c>
      <c r="K24" s="75">
        <v>1</v>
      </c>
      <c r="L24" s="75">
        <v>1</v>
      </c>
      <c r="M24" s="75">
        <v>1</v>
      </c>
      <c r="N24" s="75">
        <v>1</v>
      </c>
    </row>
    <row r="25" ht="11.25"/>
    <row r="26" ht="11.25">
      <c r="A26" s="65" t="s">
        <v>42</v>
      </c>
    </row>
    <row r="27" spans="2:14" ht="11.25">
      <c r="B27" s="51" t="s">
        <v>18</v>
      </c>
      <c r="C27" s="61">
        <f>+C$10*C13</f>
        <v>6.8757</v>
      </c>
      <c r="D27" s="61">
        <f aca="true" t="shared" si="5" ref="D27:N27">+D$10*D13</f>
        <v>6.79185</v>
      </c>
      <c r="E27" s="61">
        <f t="shared" si="5"/>
        <v>6.390150000000001</v>
      </c>
      <c r="F27" s="61">
        <f t="shared" si="5"/>
        <v>6.58125</v>
      </c>
      <c r="G27" s="61">
        <f t="shared" si="5"/>
        <v>7.532850000000001</v>
      </c>
      <c r="H27" s="61">
        <f t="shared" si="5"/>
        <v>7.57575</v>
      </c>
      <c r="I27" s="61">
        <f t="shared" si="5"/>
        <v>7.1370000000000005</v>
      </c>
      <c r="J27" s="61">
        <f t="shared" si="5"/>
        <v>7.874100000000001</v>
      </c>
      <c r="K27" s="61">
        <f t="shared" si="5"/>
        <v>7.87605</v>
      </c>
      <c r="L27" s="61">
        <f t="shared" si="5"/>
        <v>7.1701500000000005</v>
      </c>
      <c r="M27" s="61">
        <f t="shared" si="5"/>
        <v>8.05155</v>
      </c>
      <c r="N27" s="61">
        <f t="shared" si="5"/>
        <v>7.55625</v>
      </c>
    </row>
    <row r="28" spans="2:14" ht="11.25">
      <c r="B28" s="51" t="s">
        <v>22</v>
      </c>
      <c r="C28" s="61">
        <f aca="true" t="shared" si="6" ref="C28:C37">+C$10*C14</f>
        <v>6.283332</v>
      </c>
      <c r="D28" s="61">
        <f aca="true" t="shared" si="7" ref="D28:N28">+D$10*D14</f>
        <v>6.206706</v>
      </c>
      <c r="E28" s="61">
        <f t="shared" si="7"/>
        <v>5.839614</v>
      </c>
      <c r="F28" s="61">
        <f t="shared" si="7"/>
        <v>6.01425</v>
      </c>
      <c r="G28" s="61">
        <f t="shared" si="7"/>
        <v>6.883866</v>
      </c>
      <c r="H28" s="61">
        <f t="shared" si="7"/>
        <v>6.92307</v>
      </c>
      <c r="I28" s="61">
        <f t="shared" si="7"/>
        <v>6.52212</v>
      </c>
      <c r="J28" s="61">
        <f t="shared" si="7"/>
        <v>7.195716</v>
      </c>
      <c r="K28" s="61">
        <f t="shared" si="7"/>
        <v>7.197498</v>
      </c>
      <c r="L28" s="61">
        <f t="shared" si="7"/>
        <v>6.552414000000001</v>
      </c>
      <c r="M28" s="61">
        <f t="shared" si="7"/>
        <v>7.3578779999999995</v>
      </c>
      <c r="N28" s="61">
        <f t="shared" si="7"/>
        <v>6.90525</v>
      </c>
    </row>
    <row r="29" spans="2:14" ht="11.25">
      <c r="B29" s="51" t="s">
        <v>34</v>
      </c>
      <c r="C29" s="61">
        <f t="shared" si="6"/>
        <v>0</v>
      </c>
      <c r="D29" s="61">
        <f aca="true" t="shared" si="8" ref="D29:N29">+D$10*D15</f>
        <v>0</v>
      </c>
      <c r="E29" s="61">
        <f t="shared" si="8"/>
        <v>0</v>
      </c>
      <c r="F29" s="61">
        <f t="shared" si="8"/>
        <v>0</v>
      </c>
      <c r="G29" s="61">
        <f t="shared" si="8"/>
        <v>0</v>
      </c>
      <c r="H29" s="61">
        <f t="shared" si="8"/>
        <v>0</v>
      </c>
      <c r="I29" s="61">
        <f t="shared" si="8"/>
        <v>0</v>
      </c>
      <c r="J29" s="61">
        <f t="shared" si="8"/>
        <v>0</v>
      </c>
      <c r="K29" s="61">
        <f t="shared" si="8"/>
        <v>0</v>
      </c>
      <c r="L29" s="61">
        <f t="shared" si="8"/>
        <v>0</v>
      </c>
      <c r="M29" s="61">
        <f t="shared" si="8"/>
        <v>0</v>
      </c>
      <c r="N29" s="61">
        <f t="shared" si="8"/>
        <v>0</v>
      </c>
    </row>
    <row r="30" spans="2:14" ht="11.25">
      <c r="B30" s="51" t="s">
        <v>35</v>
      </c>
      <c r="C30" s="61">
        <f t="shared" si="6"/>
        <v>0.58179</v>
      </c>
      <c r="D30" s="61">
        <f aca="true" t="shared" si="9" ref="D30:N30">+D$10*D16</f>
        <v>0.574695</v>
      </c>
      <c r="E30" s="61">
        <f t="shared" si="9"/>
        <v>0.5407050000000001</v>
      </c>
      <c r="F30" s="61">
        <f t="shared" si="9"/>
        <v>0.556875</v>
      </c>
      <c r="G30" s="61">
        <f t="shared" si="9"/>
        <v>0.637395</v>
      </c>
      <c r="H30" s="61">
        <f t="shared" si="9"/>
        <v>0.6410250000000001</v>
      </c>
      <c r="I30" s="61">
        <f t="shared" si="9"/>
        <v>0.6039000000000001</v>
      </c>
      <c r="J30" s="61">
        <f t="shared" si="9"/>
        <v>0.66627</v>
      </c>
      <c r="K30" s="61">
        <f t="shared" si="9"/>
        <v>0.666435</v>
      </c>
      <c r="L30" s="61">
        <f t="shared" si="9"/>
        <v>0.606705</v>
      </c>
      <c r="M30" s="61">
        <f t="shared" si="9"/>
        <v>0.681285</v>
      </c>
      <c r="N30" s="61">
        <f t="shared" si="9"/>
        <v>0.639375</v>
      </c>
    </row>
    <row r="31" spans="2:14" ht="9.75">
      <c r="B31" s="51" t="s">
        <v>36</v>
      </c>
      <c r="C31" s="61">
        <f t="shared" si="6"/>
        <v>1.583174</v>
      </c>
      <c r="D31" s="61">
        <f aca="true" t="shared" si="10" ref="D31:N31">+D$10*D17</f>
        <v>1.5638670000000001</v>
      </c>
      <c r="E31" s="61">
        <f t="shared" si="10"/>
        <v>1.4713730000000003</v>
      </c>
      <c r="F31" s="61">
        <f t="shared" si="10"/>
        <v>1.5153750000000001</v>
      </c>
      <c r="G31" s="61">
        <f t="shared" si="10"/>
        <v>1.7344870000000001</v>
      </c>
      <c r="H31" s="61">
        <f t="shared" si="10"/>
        <v>1.7443650000000002</v>
      </c>
      <c r="I31" s="61">
        <f t="shared" si="10"/>
        <v>1.6433400000000002</v>
      </c>
      <c r="J31" s="61">
        <f t="shared" si="10"/>
        <v>1.8130620000000002</v>
      </c>
      <c r="K31" s="61">
        <f t="shared" si="10"/>
        <v>1.813511</v>
      </c>
      <c r="L31" s="61">
        <f t="shared" si="10"/>
        <v>1.6509730000000002</v>
      </c>
      <c r="M31" s="61">
        <f t="shared" si="10"/>
        <v>1.8539210000000002</v>
      </c>
      <c r="N31" s="61">
        <f t="shared" si="10"/>
        <v>1.739875</v>
      </c>
    </row>
    <row r="32" spans="2:14" ht="9.75">
      <c r="B32" s="51" t="s">
        <v>37</v>
      </c>
      <c r="C32" s="61">
        <f t="shared" si="6"/>
        <v>0.26444999999999996</v>
      </c>
      <c r="D32" s="61">
        <f aca="true" t="shared" si="11" ref="D32:N32">+D$10*D18</f>
        <v>0.261225</v>
      </c>
      <c r="E32" s="61">
        <f t="shared" si="11"/>
        <v>0.24577500000000002</v>
      </c>
      <c r="F32" s="61">
        <f t="shared" si="11"/>
        <v>0.253125</v>
      </c>
      <c r="G32" s="61">
        <f t="shared" si="11"/>
        <v>0.289725</v>
      </c>
      <c r="H32" s="61">
        <f t="shared" si="11"/>
        <v>0.291375</v>
      </c>
      <c r="I32" s="61">
        <f t="shared" si="11"/>
        <v>0.2745</v>
      </c>
      <c r="J32" s="61">
        <f t="shared" si="11"/>
        <v>0.30285</v>
      </c>
      <c r="K32" s="61">
        <f t="shared" si="11"/>
        <v>0.302925</v>
      </c>
      <c r="L32" s="61">
        <f t="shared" si="11"/>
        <v>0.275775</v>
      </c>
      <c r="M32" s="61">
        <f t="shared" si="11"/>
        <v>0.309675</v>
      </c>
      <c r="N32" s="61">
        <f t="shared" si="11"/>
        <v>0.29062499999999997</v>
      </c>
    </row>
    <row r="33" spans="2:14" ht="9.75">
      <c r="B33" s="51" t="s">
        <v>38</v>
      </c>
      <c r="C33" s="61">
        <f t="shared" si="6"/>
        <v>0</v>
      </c>
      <c r="D33" s="61">
        <f aca="true" t="shared" si="12" ref="D33:N33">+D$10*D19</f>
        <v>0</v>
      </c>
      <c r="E33" s="61">
        <f t="shared" si="12"/>
        <v>0</v>
      </c>
      <c r="F33" s="61">
        <f t="shared" si="12"/>
        <v>0</v>
      </c>
      <c r="G33" s="61">
        <f t="shared" si="12"/>
        <v>0</v>
      </c>
      <c r="H33" s="61">
        <f t="shared" si="12"/>
        <v>0</v>
      </c>
      <c r="I33" s="61">
        <f t="shared" si="12"/>
        <v>0</v>
      </c>
      <c r="J33" s="61">
        <f t="shared" si="12"/>
        <v>0</v>
      </c>
      <c r="K33" s="61">
        <f t="shared" si="12"/>
        <v>0</v>
      </c>
      <c r="L33" s="61">
        <f t="shared" si="12"/>
        <v>0</v>
      </c>
      <c r="M33" s="61">
        <f t="shared" si="12"/>
        <v>0</v>
      </c>
      <c r="N33" s="61">
        <f t="shared" si="12"/>
        <v>0</v>
      </c>
    </row>
    <row r="34" spans="2:14" ht="9.75">
      <c r="B34" s="51" t="s">
        <v>16</v>
      </c>
      <c r="C34" s="61">
        <f t="shared" si="6"/>
        <v>6.233968</v>
      </c>
      <c r="D34" s="61">
        <f aca="true" t="shared" si="13" ref="D34:N34">+D$10*D20</f>
        <v>6.1579440000000005</v>
      </c>
      <c r="E34" s="61">
        <f t="shared" si="13"/>
        <v>5.793736000000001</v>
      </c>
      <c r="F34" s="61">
        <f t="shared" si="13"/>
        <v>5.9670000000000005</v>
      </c>
      <c r="G34" s="61">
        <f t="shared" si="13"/>
        <v>6.829784000000001</v>
      </c>
      <c r="H34" s="61">
        <f t="shared" si="13"/>
        <v>6.86868</v>
      </c>
      <c r="I34" s="61">
        <f t="shared" si="13"/>
        <v>6.470880000000001</v>
      </c>
      <c r="J34" s="61">
        <f t="shared" si="13"/>
        <v>7.139184000000001</v>
      </c>
      <c r="K34" s="61">
        <f t="shared" si="13"/>
        <v>7.140952</v>
      </c>
      <c r="L34" s="61">
        <f t="shared" si="13"/>
        <v>6.500936000000001</v>
      </c>
      <c r="M34" s="61">
        <f t="shared" si="13"/>
        <v>7.300072</v>
      </c>
      <c r="N34" s="61">
        <f t="shared" si="13"/>
        <v>6.851000000000001</v>
      </c>
    </row>
    <row r="35" spans="2:14" ht="9.75">
      <c r="B35" s="51" t="s">
        <v>39</v>
      </c>
      <c r="C35" s="61">
        <f t="shared" si="6"/>
        <v>0</v>
      </c>
      <c r="D35" s="61">
        <f aca="true" t="shared" si="14" ref="D35:N35">+D$10*D21</f>
        <v>0</v>
      </c>
      <c r="E35" s="61">
        <f t="shared" si="14"/>
        <v>0</v>
      </c>
      <c r="F35" s="61">
        <f t="shared" si="14"/>
        <v>0</v>
      </c>
      <c r="G35" s="61">
        <f t="shared" si="14"/>
        <v>0</v>
      </c>
      <c r="H35" s="61">
        <f t="shared" si="14"/>
        <v>0</v>
      </c>
      <c r="I35" s="61">
        <f t="shared" si="14"/>
        <v>0</v>
      </c>
      <c r="J35" s="61">
        <f t="shared" si="14"/>
        <v>0</v>
      </c>
      <c r="K35" s="61">
        <f t="shared" si="14"/>
        <v>0</v>
      </c>
      <c r="L35" s="61">
        <f t="shared" si="14"/>
        <v>0</v>
      </c>
      <c r="M35" s="61">
        <f t="shared" si="14"/>
        <v>0</v>
      </c>
      <c r="N35" s="61">
        <f t="shared" si="14"/>
        <v>0</v>
      </c>
    </row>
    <row r="36" spans="2:14" ht="9.75">
      <c r="B36" s="51" t="s">
        <v>40</v>
      </c>
      <c r="C36" s="61">
        <f t="shared" si="6"/>
        <v>2.0909180000000043</v>
      </c>
      <c r="D36" s="61">
        <f aca="true" t="shared" si="15" ref="D36:N36">+D$10*D22</f>
        <v>2.0654190000000043</v>
      </c>
      <c r="E36" s="61">
        <f t="shared" si="15"/>
        <v>1.9432610000000046</v>
      </c>
      <c r="F36" s="61">
        <f t="shared" si="15"/>
        <v>2.0013750000000043</v>
      </c>
      <c r="G36" s="61">
        <f t="shared" si="15"/>
        <v>2.2907590000000053</v>
      </c>
      <c r="H36" s="61">
        <f t="shared" si="15"/>
        <v>2.303805000000005</v>
      </c>
      <c r="I36" s="61">
        <f t="shared" si="15"/>
        <v>2.1703800000000046</v>
      </c>
      <c r="J36" s="61">
        <f t="shared" si="15"/>
        <v>2.3945340000000055</v>
      </c>
      <c r="K36" s="61">
        <f t="shared" si="15"/>
        <v>2.3951270000000053</v>
      </c>
      <c r="L36" s="61">
        <f t="shared" si="15"/>
        <v>2.180461000000005</v>
      </c>
      <c r="M36" s="61">
        <f t="shared" si="15"/>
        <v>2.4484970000000055</v>
      </c>
      <c r="N36" s="61">
        <f t="shared" si="15"/>
        <v>2.297875000000005</v>
      </c>
    </row>
    <row r="37" spans="2:14" ht="9.75">
      <c r="B37" s="51" t="s">
        <v>41</v>
      </c>
      <c r="C37" s="72">
        <f t="shared" si="6"/>
        <v>11.346668</v>
      </c>
      <c r="D37" s="72">
        <f aca="true" t="shared" si="16" ref="D37:N37">+D$10*D23</f>
        <v>11.208293999999999</v>
      </c>
      <c r="E37" s="72">
        <f t="shared" si="16"/>
        <v>10.545386</v>
      </c>
      <c r="F37" s="72">
        <f t="shared" si="16"/>
        <v>10.86075</v>
      </c>
      <c r="G37" s="72">
        <f t="shared" si="16"/>
        <v>12.431134</v>
      </c>
      <c r="H37" s="72">
        <f t="shared" si="16"/>
        <v>12.50193</v>
      </c>
      <c r="I37" s="72">
        <f t="shared" si="16"/>
        <v>11.77788</v>
      </c>
      <c r="J37" s="72">
        <f t="shared" si="16"/>
        <v>12.994284</v>
      </c>
      <c r="K37" s="72">
        <f t="shared" si="16"/>
        <v>12.997501999999999</v>
      </c>
      <c r="L37" s="72">
        <f t="shared" si="16"/>
        <v>11.832586000000001</v>
      </c>
      <c r="M37" s="72">
        <f t="shared" si="16"/>
        <v>13.287121999999998</v>
      </c>
      <c r="N37" s="72">
        <f t="shared" si="16"/>
        <v>12.46975</v>
      </c>
    </row>
    <row r="38" spans="3:14" ht="9.75">
      <c r="C38" s="61">
        <f>SUM(C27:C37)</f>
        <v>35.260000000000005</v>
      </c>
      <c r="D38" s="61">
        <f aca="true" t="shared" si="17" ref="D38:N38">SUM(D27:D37)</f>
        <v>34.830000000000005</v>
      </c>
      <c r="E38" s="61">
        <f t="shared" si="17"/>
        <v>32.77000000000001</v>
      </c>
      <c r="F38" s="61">
        <f t="shared" si="17"/>
        <v>33.75</v>
      </c>
      <c r="G38" s="61">
        <f t="shared" si="17"/>
        <v>38.63000000000001</v>
      </c>
      <c r="H38" s="61">
        <f t="shared" si="17"/>
        <v>38.85000000000001</v>
      </c>
      <c r="I38" s="61">
        <f t="shared" si="17"/>
        <v>36.60000000000001</v>
      </c>
      <c r="J38" s="61">
        <f t="shared" si="17"/>
        <v>40.38000000000001</v>
      </c>
      <c r="K38" s="61">
        <f t="shared" si="17"/>
        <v>40.39000000000001</v>
      </c>
      <c r="L38" s="61">
        <f t="shared" si="17"/>
        <v>36.77000000000001</v>
      </c>
      <c r="M38" s="61">
        <f t="shared" si="17"/>
        <v>41.290000000000006</v>
      </c>
      <c r="N38" s="61">
        <f t="shared" si="17"/>
        <v>38.75</v>
      </c>
    </row>
    <row r="40" ht="9.75">
      <c r="A40" s="65" t="s">
        <v>43</v>
      </c>
    </row>
    <row r="41" spans="2:14" ht="9.75">
      <c r="B41" s="51" t="s">
        <v>18</v>
      </c>
      <c r="C41" s="76">
        <v>1</v>
      </c>
      <c r="D41" s="77">
        <v>1</v>
      </c>
      <c r="E41" s="77">
        <v>1</v>
      </c>
      <c r="F41" s="77">
        <v>1</v>
      </c>
      <c r="G41" s="77">
        <v>1</v>
      </c>
      <c r="H41" s="77">
        <v>1</v>
      </c>
      <c r="I41" s="77">
        <v>1</v>
      </c>
      <c r="J41" s="77">
        <v>1</v>
      </c>
      <c r="K41" s="77">
        <v>1</v>
      </c>
      <c r="L41" s="77">
        <v>1</v>
      </c>
      <c r="M41" s="77">
        <v>1</v>
      </c>
      <c r="N41" s="77">
        <v>1</v>
      </c>
    </row>
    <row r="42" spans="2:14" ht="9.75">
      <c r="B42" s="51" t="s">
        <v>22</v>
      </c>
      <c r="C42" s="76">
        <v>1</v>
      </c>
      <c r="D42" s="77">
        <v>1</v>
      </c>
      <c r="E42" s="77">
        <v>1</v>
      </c>
      <c r="F42" s="77">
        <v>1</v>
      </c>
      <c r="G42" s="77">
        <v>1</v>
      </c>
      <c r="H42" s="77">
        <v>1</v>
      </c>
      <c r="I42" s="77">
        <v>1</v>
      </c>
      <c r="J42" s="77">
        <v>1</v>
      </c>
      <c r="K42" s="77">
        <v>1</v>
      </c>
      <c r="L42" s="77">
        <v>1</v>
      </c>
      <c r="M42" s="77">
        <v>1</v>
      </c>
      <c r="N42" s="77">
        <v>1</v>
      </c>
    </row>
    <row r="43" spans="2:14" ht="9.75">
      <c r="B43" s="51" t="s">
        <v>34</v>
      </c>
      <c r="C43" s="76">
        <v>1</v>
      </c>
      <c r="D43" s="77">
        <v>1</v>
      </c>
      <c r="E43" s="77">
        <v>1</v>
      </c>
      <c r="F43" s="77">
        <v>1</v>
      </c>
      <c r="G43" s="77">
        <v>1</v>
      </c>
      <c r="H43" s="77">
        <v>1</v>
      </c>
      <c r="I43" s="77">
        <v>1</v>
      </c>
      <c r="J43" s="77">
        <v>1</v>
      </c>
      <c r="K43" s="77">
        <v>1</v>
      </c>
      <c r="L43" s="77">
        <v>1</v>
      </c>
      <c r="M43" s="77">
        <v>1</v>
      </c>
      <c r="N43" s="77">
        <v>1</v>
      </c>
    </row>
    <row r="44" spans="2:14" ht="9.75">
      <c r="B44" s="51" t="s">
        <v>35</v>
      </c>
      <c r="C44" s="76">
        <v>1</v>
      </c>
      <c r="D44" s="77">
        <v>1</v>
      </c>
      <c r="E44" s="77">
        <v>1</v>
      </c>
      <c r="F44" s="77">
        <v>1</v>
      </c>
      <c r="G44" s="77">
        <v>1</v>
      </c>
      <c r="H44" s="77">
        <v>1</v>
      </c>
      <c r="I44" s="77">
        <v>1</v>
      </c>
      <c r="J44" s="77">
        <v>1</v>
      </c>
      <c r="K44" s="77">
        <v>1</v>
      </c>
      <c r="L44" s="77">
        <v>1</v>
      </c>
      <c r="M44" s="77">
        <v>1</v>
      </c>
      <c r="N44" s="77">
        <v>1</v>
      </c>
    </row>
    <row r="45" spans="2:14" ht="9.75">
      <c r="B45" s="51" t="s">
        <v>36</v>
      </c>
      <c r="C45" s="76">
        <v>1</v>
      </c>
      <c r="D45" s="77">
        <v>1</v>
      </c>
      <c r="E45" s="77">
        <v>1</v>
      </c>
      <c r="F45" s="77">
        <v>1</v>
      </c>
      <c r="G45" s="77">
        <v>1</v>
      </c>
      <c r="H45" s="77">
        <v>1</v>
      </c>
      <c r="I45" s="77">
        <v>1</v>
      </c>
      <c r="J45" s="77">
        <v>1</v>
      </c>
      <c r="K45" s="77">
        <v>1</v>
      </c>
      <c r="L45" s="77">
        <v>1</v>
      </c>
      <c r="M45" s="77">
        <v>1</v>
      </c>
      <c r="N45" s="77">
        <v>1</v>
      </c>
    </row>
    <row r="46" spans="2:14" ht="9.75">
      <c r="B46" s="51" t="s">
        <v>37</v>
      </c>
      <c r="C46" s="76">
        <v>1</v>
      </c>
      <c r="D46" s="77">
        <v>1</v>
      </c>
      <c r="E46" s="77">
        <v>1</v>
      </c>
      <c r="F46" s="77">
        <v>1</v>
      </c>
      <c r="G46" s="77">
        <v>1</v>
      </c>
      <c r="H46" s="77">
        <v>1</v>
      </c>
      <c r="I46" s="77">
        <v>1</v>
      </c>
      <c r="J46" s="77">
        <v>1</v>
      </c>
      <c r="K46" s="77">
        <v>1</v>
      </c>
      <c r="L46" s="77">
        <v>1</v>
      </c>
      <c r="M46" s="77">
        <v>1</v>
      </c>
      <c r="N46" s="77">
        <v>1</v>
      </c>
    </row>
    <row r="47" spans="2:14" ht="9.75">
      <c r="B47" s="51" t="s">
        <v>38</v>
      </c>
      <c r="C47" s="76">
        <v>1</v>
      </c>
      <c r="D47" s="77">
        <v>1</v>
      </c>
      <c r="E47" s="77">
        <v>1</v>
      </c>
      <c r="F47" s="77">
        <v>1</v>
      </c>
      <c r="G47" s="77">
        <v>1</v>
      </c>
      <c r="H47" s="77">
        <v>1</v>
      </c>
      <c r="I47" s="77">
        <v>1</v>
      </c>
      <c r="J47" s="77">
        <v>1</v>
      </c>
      <c r="K47" s="77">
        <v>1</v>
      </c>
      <c r="L47" s="77">
        <v>1</v>
      </c>
      <c r="M47" s="77">
        <v>1</v>
      </c>
      <c r="N47" s="77">
        <v>1</v>
      </c>
    </row>
    <row r="48" spans="2:14" ht="9.75">
      <c r="B48" s="51" t="s">
        <v>16</v>
      </c>
      <c r="C48" s="76">
        <v>1</v>
      </c>
      <c r="D48" s="77">
        <v>1</v>
      </c>
      <c r="E48" s="77">
        <v>1</v>
      </c>
      <c r="F48" s="77">
        <v>1</v>
      </c>
      <c r="G48" s="77">
        <v>1</v>
      </c>
      <c r="H48" s="77">
        <v>1</v>
      </c>
      <c r="I48" s="77">
        <v>1</v>
      </c>
      <c r="J48" s="77">
        <v>1</v>
      </c>
      <c r="K48" s="77">
        <v>1</v>
      </c>
      <c r="L48" s="77">
        <v>1</v>
      </c>
      <c r="M48" s="77">
        <v>1</v>
      </c>
      <c r="N48" s="77">
        <v>1</v>
      </c>
    </row>
    <row r="49" spans="2:14" ht="9.75">
      <c r="B49" s="51" t="s">
        <v>39</v>
      </c>
      <c r="C49" s="76">
        <v>1</v>
      </c>
      <c r="D49" s="77">
        <v>1</v>
      </c>
      <c r="E49" s="77">
        <v>1</v>
      </c>
      <c r="F49" s="77">
        <v>1</v>
      </c>
      <c r="G49" s="77">
        <v>1</v>
      </c>
      <c r="H49" s="77">
        <v>1</v>
      </c>
      <c r="I49" s="77">
        <v>1</v>
      </c>
      <c r="J49" s="77">
        <v>1</v>
      </c>
      <c r="K49" s="77">
        <v>1</v>
      </c>
      <c r="L49" s="77">
        <v>1</v>
      </c>
      <c r="M49" s="77">
        <v>1</v>
      </c>
      <c r="N49" s="77">
        <v>1</v>
      </c>
    </row>
    <row r="50" spans="2:14" ht="9.75">
      <c r="B50" s="51" t="s">
        <v>40</v>
      </c>
      <c r="C50" s="76">
        <v>1</v>
      </c>
      <c r="D50" s="77">
        <v>1</v>
      </c>
      <c r="E50" s="77">
        <v>1</v>
      </c>
      <c r="F50" s="77">
        <v>1</v>
      </c>
      <c r="G50" s="77">
        <v>1</v>
      </c>
      <c r="H50" s="77">
        <v>1</v>
      </c>
      <c r="I50" s="77">
        <v>1</v>
      </c>
      <c r="J50" s="77">
        <v>1</v>
      </c>
      <c r="K50" s="77">
        <v>1</v>
      </c>
      <c r="L50" s="77">
        <v>1</v>
      </c>
      <c r="M50" s="77">
        <v>1</v>
      </c>
      <c r="N50" s="77">
        <v>1</v>
      </c>
    </row>
    <row r="51" spans="3:14" ht="14.25" customHeight="1">
      <c r="C51" s="75"/>
      <c r="D51" s="77"/>
      <c r="E51" s="77"/>
      <c r="F51" s="77"/>
      <c r="G51" s="77"/>
      <c r="H51" s="77"/>
      <c r="I51" s="77"/>
      <c r="J51" s="77"/>
      <c r="K51" s="77"/>
      <c r="L51" s="77"/>
      <c r="M51" s="77"/>
      <c r="N51" s="77"/>
    </row>
    <row r="52" spans="1:14" ht="9.75">
      <c r="A52" s="51" t="s">
        <v>41</v>
      </c>
      <c r="C52" s="75">
        <f>+C65/C37</f>
        <v>0.9999999999999996</v>
      </c>
      <c r="D52" s="77">
        <v>1</v>
      </c>
      <c r="E52" s="77">
        <v>1</v>
      </c>
      <c r="F52" s="77">
        <v>1</v>
      </c>
      <c r="G52" s="77">
        <v>1</v>
      </c>
      <c r="H52" s="77">
        <v>1</v>
      </c>
      <c r="I52" s="77">
        <v>1</v>
      </c>
      <c r="J52" s="77">
        <v>1</v>
      </c>
      <c r="K52" s="77">
        <v>1</v>
      </c>
      <c r="L52" s="77">
        <v>1</v>
      </c>
      <c r="M52" s="77">
        <v>1</v>
      </c>
      <c r="N52" s="77">
        <v>1</v>
      </c>
    </row>
    <row r="53" spans="12:14" ht="9.75">
      <c r="L53" s="75"/>
      <c r="N53" s="77"/>
    </row>
    <row r="54" spans="1:14" ht="9.75">
      <c r="A54" s="65" t="s">
        <v>44</v>
      </c>
      <c r="L54" s="75"/>
      <c r="N54" s="77"/>
    </row>
    <row r="55" spans="2:14" ht="9.75">
      <c r="B55" s="51" t="s">
        <v>18</v>
      </c>
      <c r="C55" s="61">
        <f>+C27*C41</f>
        <v>6.8757</v>
      </c>
      <c r="D55" s="61">
        <f aca="true" t="shared" si="18" ref="D55:N55">+D27*D41</f>
        <v>6.79185</v>
      </c>
      <c r="E55" s="61">
        <f t="shared" si="18"/>
        <v>6.390150000000001</v>
      </c>
      <c r="F55" s="61">
        <f t="shared" si="18"/>
        <v>6.58125</v>
      </c>
      <c r="G55" s="61">
        <f t="shared" si="18"/>
        <v>7.532850000000001</v>
      </c>
      <c r="H55" s="61">
        <f t="shared" si="18"/>
        <v>7.57575</v>
      </c>
      <c r="I55" s="61">
        <f t="shared" si="18"/>
        <v>7.1370000000000005</v>
      </c>
      <c r="J55" s="61">
        <f t="shared" si="18"/>
        <v>7.874100000000001</v>
      </c>
      <c r="K55" s="61">
        <f t="shared" si="18"/>
        <v>7.87605</v>
      </c>
      <c r="L55" s="61">
        <f t="shared" si="18"/>
        <v>7.1701500000000005</v>
      </c>
      <c r="M55" s="61">
        <f t="shared" si="18"/>
        <v>8.05155</v>
      </c>
      <c r="N55" s="61">
        <f t="shared" si="18"/>
        <v>7.55625</v>
      </c>
    </row>
    <row r="56" spans="2:14" ht="9.75">
      <c r="B56" s="51" t="s">
        <v>22</v>
      </c>
      <c r="C56" s="61">
        <f aca="true" t="shared" si="19" ref="C56:N56">+C28*C42</f>
        <v>6.283332</v>
      </c>
      <c r="D56" s="61">
        <f t="shared" si="19"/>
        <v>6.206706</v>
      </c>
      <c r="E56" s="61">
        <f t="shared" si="19"/>
        <v>5.839614</v>
      </c>
      <c r="F56" s="61">
        <f t="shared" si="19"/>
        <v>6.01425</v>
      </c>
      <c r="G56" s="61">
        <f t="shared" si="19"/>
        <v>6.883866</v>
      </c>
      <c r="H56" s="61">
        <f t="shared" si="19"/>
        <v>6.92307</v>
      </c>
      <c r="I56" s="61">
        <f t="shared" si="19"/>
        <v>6.52212</v>
      </c>
      <c r="J56" s="61">
        <f t="shared" si="19"/>
        <v>7.195716</v>
      </c>
      <c r="K56" s="61">
        <f t="shared" si="19"/>
        <v>7.197498</v>
      </c>
      <c r="L56" s="61">
        <f t="shared" si="19"/>
        <v>6.552414000000001</v>
      </c>
      <c r="M56" s="61">
        <f t="shared" si="19"/>
        <v>7.3578779999999995</v>
      </c>
      <c r="N56" s="61">
        <f t="shared" si="19"/>
        <v>6.90525</v>
      </c>
    </row>
    <row r="57" spans="2:14" ht="9.75">
      <c r="B57" s="51" t="s">
        <v>34</v>
      </c>
      <c r="C57" s="61">
        <f aca="true" t="shared" si="20" ref="C57:N57">+C29*C43</f>
        <v>0</v>
      </c>
      <c r="D57" s="61">
        <f t="shared" si="20"/>
        <v>0</v>
      </c>
      <c r="E57" s="61">
        <f t="shared" si="20"/>
        <v>0</v>
      </c>
      <c r="F57" s="61">
        <f t="shared" si="20"/>
        <v>0</v>
      </c>
      <c r="G57" s="61">
        <f t="shared" si="20"/>
        <v>0</v>
      </c>
      <c r="H57" s="61">
        <f t="shared" si="20"/>
        <v>0</v>
      </c>
      <c r="I57" s="61">
        <f t="shared" si="20"/>
        <v>0</v>
      </c>
      <c r="J57" s="61">
        <f t="shared" si="20"/>
        <v>0</v>
      </c>
      <c r="K57" s="61">
        <f t="shared" si="20"/>
        <v>0</v>
      </c>
      <c r="L57" s="61">
        <f t="shared" si="20"/>
        <v>0</v>
      </c>
      <c r="M57" s="61">
        <f t="shared" si="20"/>
        <v>0</v>
      </c>
      <c r="N57" s="61">
        <f t="shared" si="20"/>
        <v>0</v>
      </c>
    </row>
    <row r="58" spans="2:14" ht="9.75">
      <c r="B58" s="51" t="s">
        <v>35</v>
      </c>
      <c r="C58" s="61">
        <f aca="true" t="shared" si="21" ref="C58:N58">+C30*C44</f>
        <v>0.58179</v>
      </c>
      <c r="D58" s="61">
        <f t="shared" si="21"/>
        <v>0.574695</v>
      </c>
      <c r="E58" s="61">
        <f t="shared" si="21"/>
        <v>0.5407050000000001</v>
      </c>
      <c r="F58" s="61">
        <f t="shared" si="21"/>
        <v>0.556875</v>
      </c>
      <c r="G58" s="61">
        <f t="shared" si="21"/>
        <v>0.637395</v>
      </c>
      <c r="H58" s="61">
        <f t="shared" si="21"/>
        <v>0.6410250000000001</v>
      </c>
      <c r="I58" s="61">
        <f t="shared" si="21"/>
        <v>0.6039000000000001</v>
      </c>
      <c r="J58" s="61">
        <f t="shared" si="21"/>
        <v>0.66627</v>
      </c>
      <c r="K58" s="61">
        <f t="shared" si="21"/>
        <v>0.666435</v>
      </c>
      <c r="L58" s="61">
        <f t="shared" si="21"/>
        <v>0.606705</v>
      </c>
      <c r="M58" s="61">
        <f t="shared" si="21"/>
        <v>0.681285</v>
      </c>
      <c r="N58" s="61">
        <f t="shared" si="21"/>
        <v>0.639375</v>
      </c>
    </row>
    <row r="59" spans="2:14" ht="9.75">
      <c r="B59" s="51" t="s">
        <v>36</v>
      </c>
      <c r="C59" s="61">
        <f aca="true" t="shared" si="22" ref="C59:N59">+C31*C45</f>
        <v>1.583174</v>
      </c>
      <c r="D59" s="61">
        <f t="shared" si="22"/>
        <v>1.5638670000000001</v>
      </c>
      <c r="E59" s="61">
        <f t="shared" si="22"/>
        <v>1.4713730000000003</v>
      </c>
      <c r="F59" s="61">
        <f t="shared" si="22"/>
        <v>1.5153750000000001</v>
      </c>
      <c r="G59" s="61">
        <f t="shared" si="22"/>
        <v>1.7344870000000001</v>
      </c>
      <c r="H59" s="61">
        <f t="shared" si="22"/>
        <v>1.7443650000000002</v>
      </c>
      <c r="I59" s="61">
        <f t="shared" si="22"/>
        <v>1.6433400000000002</v>
      </c>
      <c r="J59" s="61">
        <f t="shared" si="22"/>
        <v>1.8130620000000002</v>
      </c>
      <c r="K59" s="61">
        <f t="shared" si="22"/>
        <v>1.813511</v>
      </c>
      <c r="L59" s="61">
        <f t="shared" si="22"/>
        <v>1.6509730000000002</v>
      </c>
      <c r="M59" s="61">
        <f t="shared" si="22"/>
        <v>1.8539210000000002</v>
      </c>
      <c r="N59" s="61">
        <f t="shared" si="22"/>
        <v>1.739875</v>
      </c>
    </row>
    <row r="60" spans="2:14" ht="9.75">
      <c r="B60" s="51" t="s">
        <v>37</v>
      </c>
      <c r="C60" s="78">
        <f aca="true" t="shared" si="23" ref="C60:N60">+C32*C46</f>
        <v>0.26444999999999996</v>
      </c>
      <c r="D60" s="78">
        <f t="shared" si="23"/>
        <v>0.261225</v>
      </c>
      <c r="E60" s="78">
        <f t="shared" si="23"/>
        <v>0.24577500000000002</v>
      </c>
      <c r="F60" s="78">
        <f t="shared" si="23"/>
        <v>0.253125</v>
      </c>
      <c r="G60" s="78">
        <f t="shared" si="23"/>
        <v>0.289725</v>
      </c>
      <c r="H60" s="78">
        <f t="shared" si="23"/>
        <v>0.291375</v>
      </c>
      <c r="I60" s="78">
        <f t="shared" si="23"/>
        <v>0.2745</v>
      </c>
      <c r="J60" s="78">
        <f t="shared" si="23"/>
        <v>0.30285</v>
      </c>
      <c r="K60" s="78">
        <f t="shared" si="23"/>
        <v>0.302925</v>
      </c>
      <c r="L60" s="78">
        <f t="shared" si="23"/>
        <v>0.275775</v>
      </c>
      <c r="M60" s="78">
        <f t="shared" si="23"/>
        <v>0.309675</v>
      </c>
      <c r="N60" s="78">
        <f t="shared" si="23"/>
        <v>0.29062499999999997</v>
      </c>
    </row>
    <row r="61" spans="2:14" ht="9.75">
      <c r="B61" s="51" t="s">
        <v>38</v>
      </c>
      <c r="C61" s="61">
        <f aca="true" t="shared" si="24" ref="C61:N61">+C33*C47</f>
        <v>0</v>
      </c>
      <c r="D61" s="61">
        <f t="shared" si="24"/>
        <v>0</v>
      </c>
      <c r="E61" s="61">
        <f t="shared" si="24"/>
        <v>0</v>
      </c>
      <c r="F61" s="61">
        <f t="shared" si="24"/>
        <v>0</v>
      </c>
      <c r="G61" s="61">
        <f t="shared" si="24"/>
        <v>0</v>
      </c>
      <c r="H61" s="61">
        <f t="shared" si="24"/>
        <v>0</v>
      </c>
      <c r="I61" s="61">
        <f t="shared" si="24"/>
        <v>0</v>
      </c>
      <c r="J61" s="61">
        <f t="shared" si="24"/>
        <v>0</v>
      </c>
      <c r="K61" s="61">
        <f t="shared" si="24"/>
        <v>0</v>
      </c>
      <c r="L61" s="61">
        <f t="shared" si="24"/>
        <v>0</v>
      </c>
      <c r="M61" s="61">
        <f t="shared" si="24"/>
        <v>0</v>
      </c>
      <c r="N61" s="61">
        <f t="shared" si="24"/>
        <v>0</v>
      </c>
    </row>
    <row r="62" spans="2:14" ht="9.75">
      <c r="B62" s="51" t="s">
        <v>31</v>
      </c>
      <c r="C62" s="61">
        <f aca="true" t="shared" si="25" ref="C62:N62">+C34*C48</f>
        <v>6.233968</v>
      </c>
      <c r="D62" s="61">
        <f t="shared" si="25"/>
        <v>6.1579440000000005</v>
      </c>
      <c r="E62" s="61">
        <f t="shared" si="25"/>
        <v>5.793736000000001</v>
      </c>
      <c r="F62" s="61">
        <f t="shared" si="25"/>
        <v>5.9670000000000005</v>
      </c>
      <c r="G62" s="61">
        <f t="shared" si="25"/>
        <v>6.829784000000001</v>
      </c>
      <c r="H62" s="61">
        <f t="shared" si="25"/>
        <v>6.86868</v>
      </c>
      <c r="I62" s="61">
        <f t="shared" si="25"/>
        <v>6.470880000000001</v>
      </c>
      <c r="J62" s="61">
        <f t="shared" si="25"/>
        <v>7.139184000000001</v>
      </c>
      <c r="K62" s="61">
        <f t="shared" si="25"/>
        <v>7.140952</v>
      </c>
      <c r="L62" s="61">
        <f t="shared" si="25"/>
        <v>6.500936000000001</v>
      </c>
      <c r="M62" s="61">
        <f t="shared" si="25"/>
        <v>7.300072</v>
      </c>
      <c r="N62" s="61">
        <f t="shared" si="25"/>
        <v>6.851000000000001</v>
      </c>
    </row>
    <row r="63" spans="2:14" ht="9.75">
      <c r="B63" s="51" t="s">
        <v>39</v>
      </c>
      <c r="C63" s="61">
        <f aca="true" t="shared" si="26" ref="C63:N63">+C35*C49</f>
        <v>0</v>
      </c>
      <c r="D63" s="61">
        <f t="shared" si="26"/>
        <v>0</v>
      </c>
      <c r="E63" s="61">
        <f t="shared" si="26"/>
        <v>0</v>
      </c>
      <c r="F63" s="61">
        <f t="shared" si="26"/>
        <v>0</v>
      </c>
      <c r="G63" s="61">
        <f t="shared" si="26"/>
        <v>0</v>
      </c>
      <c r="H63" s="61">
        <f t="shared" si="26"/>
        <v>0</v>
      </c>
      <c r="I63" s="61">
        <f t="shared" si="26"/>
        <v>0</v>
      </c>
      <c r="J63" s="61">
        <f t="shared" si="26"/>
        <v>0</v>
      </c>
      <c r="K63" s="61">
        <f t="shared" si="26"/>
        <v>0</v>
      </c>
      <c r="L63" s="61">
        <f t="shared" si="26"/>
        <v>0</v>
      </c>
      <c r="M63" s="61">
        <f t="shared" si="26"/>
        <v>0</v>
      </c>
      <c r="N63" s="61">
        <f t="shared" si="26"/>
        <v>0</v>
      </c>
    </row>
    <row r="64" spans="2:14" ht="9.75">
      <c r="B64" s="51" t="s">
        <v>40</v>
      </c>
      <c r="C64" s="61">
        <f aca="true" t="shared" si="27" ref="C64:N64">+C36*C50</f>
        <v>2.0909180000000043</v>
      </c>
      <c r="D64" s="61">
        <f t="shared" si="27"/>
        <v>2.0654190000000043</v>
      </c>
      <c r="E64" s="61">
        <f t="shared" si="27"/>
        <v>1.9432610000000046</v>
      </c>
      <c r="F64" s="61">
        <f t="shared" si="27"/>
        <v>2.0013750000000043</v>
      </c>
      <c r="G64" s="61">
        <f t="shared" si="27"/>
        <v>2.2907590000000053</v>
      </c>
      <c r="H64" s="61">
        <f t="shared" si="27"/>
        <v>2.303805000000005</v>
      </c>
      <c r="I64" s="61">
        <f t="shared" si="27"/>
        <v>2.1703800000000046</v>
      </c>
      <c r="J64" s="61">
        <f t="shared" si="27"/>
        <v>2.3945340000000055</v>
      </c>
      <c r="K64" s="61">
        <f t="shared" si="27"/>
        <v>2.3951270000000053</v>
      </c>
      <c r="L64" s="61">
        <f t="shared" si="27"/>
        <v>2.180461000000005</v>
      </c>
      <c r="M64" s="61">
        <f t="shared" si="27"/>
        <v>2.4484970000000055</v>
      </c>
      <c r="N64" s="61">
        <f t="shared" si="27"/>
        <v>2.297875000000005</v>
      </c>
    </row>
    <row r="65" spans="2:14" ht="9.75">
      <c r="B65" s="51" t="s">
        <v>41</v>
      </c>
      <c r="C65" s="72">
        <f aca="true" t="shared" si="28" ref="C65:N65">+C7-SUM(C55:C64)</f>
        <v>11.346667999999994</v>
      </c>
      <c r="D65" s="72">
        <f t="shared" si="28"/>
        <v>11.208293999999992</v>
      </c>
      <c r="E65" s="72">
        <f t="shared" si="28"/>
        <v>10.545385999999997</v>
      </c>
      <c r="F65" s="72">
        <f t="shared" si="28"/>
        <v>10.860749999999996</v>
      </c>
      <c r="G65" s="72">
        <f t="shared" si="28"/>
        <v>12.431133999999997</v>
      </c>
      <c r="H65" s="72">
        <f t="shared" si="28"/>
        <v>12.501929999999994</v>
      </c>
      <c r="I65" s="72">
        <f t="shared" si="28"/>
        <v>11.777879999999993</v>
      </c>
      <c r="J65" s="72">
        <f t="shared" si="28"/>
        <v>12.994283999999993</v>
      </c>
      <c r="K65" s="72">
        <f t="shared" si="28"/>
        <v>12.997501999999994</v>
      </c>
      <c r="L65" s="72">
        <f t="shared" si="28"/>
        <v>11.832585999999996</v>
      </c>
      <c r="M65" s="72">
        <f t="shared" si="28"/>
        <v>13.287121999999993</v>
      </c>
      <c r="N65" s="72">
        <f t="shared" si="28"/>
        <v>12.469749999999998</v>
      </c>
    </row>
    <row r="66" spans="3:14" ht="9.75">
      <c r="C66" s="61">
        <f aca="true" t="shared" si="29" ref="C66:N66">SUM(C55:C65)</f>
        <v>35.26</v>
      </c>
      <c r="D66" s="61">
        <f t="shared" si="29"/>
        <v>34.83</v>
      </c>
      <c r="E66" s="61">
        <f t="shared" si="29"/>
        <v>32.77</v>
      </c>
      <c r="F66" s="61">
        <f t="shared" si="29"/>
        <v>33.75</v>
      </c>
      <c r="G66" s="61">
        <f t="shared" si="29"/>
        <v>38.63</v>
      </c>
      <c r="H66" s="61">
        <f t="shared" si="29"/>
        <v>38.85</v>
      </c>
      <c r="I66" s="61">
        <f t="shared" si="29"/>
        <v>36.6</v>
      </c>
      <c r="J66" s="61">
        <f t="shared" si="29"/>
        <v>40.38</v>
      </c>
      <c r="K66" s="61">
        <f t="shared" si="29"/>
        <v>40.39</v>
      </c>
      <c r="L66" s="61">
        <f t="shared" si="29"/>
        <v>36.77</v>
      </c>
      <c r="M66" s="61">
        <f t="shared" si="29"/>
        <v>41.29</v>
      </c>
      <c r="N66" s="61">
        <f t="shared" si="29"/>
        <v>38.75</v>
      </c>
    </row>
    <row r="67" ht="7.5" customHeight="1"/>
    <row r="68" spans="1:5" ht="9.75">
      <c r="A68" s="79" t="s">
        <v>45</v>
      </c>
      <c r="E68" s="51" t="s">
        <v>71</v>
      </c>
    </row>
    <row r="69" spans="2:14" ht="9.75">
      <c r="B69" s="51" t="s">
        <v>18</v>
      </c>
      <c r="C69" s="111">
        <v>75.09599999999999</v>
      </c>
      <c r="D69" s="111">
        <v>73.836</v>
      </c>
      <c r="E69" s="111">
        <v>74.445</v>
      </c>
      <c r="F69" s="111">
        <v>73.696</v>
      </c>
      <c r="G69" s="111">
        <v>67.00399999999999</v>
      </c>
      <c r="H69" s="111">
        <v>68.453</v>
      </c>
      <c r="I69" s="111">
        <v>63.75599999999999</v>
      </c>
      <c r="J69" s="111">
        <v>60.78099999999999</v>
      </c>
      <c r="K69" s="111">
        <v>59.101</v>
      </c>
      <c r="L69" s="111">
        <v>58.51999999999999</v>
      </c>
      <c r="M69" s="111">
        <v>59.919999999999995</v>
      </c>
      <c r="N69" s="111">
        <v>61.285</v>
      </c>
    </row>
    <row r="70" spans="2:14" ht="9.75">
      <c r="B70" s="51" t="s">
        <v>22</v>
      </c>
      <c r="C70" s="111">
        <v>99.53801391336309</v>
      </c>
      <c r="D70" s="111">
        <v>95.64799999999998</v>
      </c>
      <c r="E70" s="111">
        <v>101.63999999999999</v>
      </c>
      <c r="F70" s="111">
        <v>98.99399999999999</v>
      </c>
      <c r="G70" s="111">
        <v>91.476</v>
      </c>
      <c r="H70" s="111">
        <v>95.333</v>
      </c>
      <c r="I70" s="111">
        <v>93.1</v>
      </c>
      <c r="J70" s="111">
        <v>88.648</v>
      </c>
      <c r="K70" s="111">
        <v>85.645</v>
      </c>
      <c r="L70" s="111">
        <v>73.444</v>
      </c>
      <c r="M70" s="111">
        <v>71.743</v>
      </c>
      <c r="N70" s="111">
        <v>80.04499999999999</v>
      </c>
    </row>
    <row r="71" spans="2:14" ht="9.75">
      <c r="B71" s="51" t="s">
        <v>34</v>
      </c>
      <c r="C71" s="111"/>
      <c r="D71" s="111"/>
      <c r="E71" s="111"/>
      <c r="F71" s="111"/>
      <c r="G71" s="111"/>
      <c r="H71" s="111"/>
      <c r="I71" s="111" t="s">
        <v>92</v>
      </c>
      <c r="J71" s="111">
        <v>0</v>
      </c>
      <c r="K71" s="111"/>
      <c r="L71" s="111"/>
      <c r="M71" s="111"/>
      <c r="N71" s="111"/>
    </row>
    <row r="72" spans="2:14" ht="9.75">
      <c r="B72" s="51" t="s">
        <v>35</v>
      </c>
      <c r="C72" s="111">
        <v>80.18499999999999</v>
      </c>
      <c r="D72" s="111">
        <v>74.193</v>
      </c>
      <c r="E72" s="111">
        <v>73.752</v>
      </c>
      <c r="F72" s="111">
        <v>73.255</v>
      </c>
      <c r="G72" s="111">
        <v>76.70599999999999</v>
      </c>
      <c r="H72" s="111">
        <v>61.949999999999996</v>
      </c>
      <c r="I72" s="111">
        <v>52.857</v>
      </c>
      <c r="J72" s="111">
        <v>53.297999999999995</v>
      </c>
      <c r="K72" s="111">
        <v>53.025</v>
      </c>
      <c r="L72" s="111">
        <v>39.095</v>
      </c>
      <c r="M72" s="111">
        <v>39.753</v>
      </c>
      <c r="N72" s="111">
        <v>39.269999999999996</v>
      </c>
    </row>
    <row r="73" spans="2:14" ht="9.75">
      <c r="B73" s="51" t="s">
        <v>36</v>
      </c>
      <c r="C73" s="111">
        <v>189.09099999999998</v>
      </c>
      <c r="D73" s="111">
        <v>190.60999999999999</v>
      </c>
      <c r="E73" s="111">
        <v>213.808</v>
      </c>
      <c r="F73" s="111">
        <v>216.37</v>
      </c>
      <c r="G73" s="111">
        <v>238.16799999999998</v>
      </c>
      <c r="H73" s="111">
        <v>230.12499999999997</v>
      </c>
      <c r="I73" s="111">
        <v>209.377</v>
      </c>
      <c r="J73" s="111">
        <v>171.57</v>
      </c>
      <c r="K73" s="111">
        <v>130.49399999999997</v>
      </c>
      <c r="L73" s="111">
        <v>104.237</v>
      </c>
      <c r="M73" s="111">
        <v>119.26599999999999</v>
      </c>
      <c r="N73" s="111">
        <v>143.15699999999998</v>
      </c>
    </row>
    <row r="74" spans="2:14" ht="9.75">
      <c r="B74" s="51" t="s">
        <v>37</v>
      </c>
      <c r="C74" s="111">
        <v>1078.014</v>
      </c>
      <c r="D74" s="111">
        <v>1048.719</v>
      </c>
      <c r="E74" s="111">
        <v>1082.543</v>
      </c>
      <c r="F74" s="111">
        <v>1138.186</v>
      </c>
      <c r="G74" s="111">
        <v>1150.8559999999998</v>
      </c>
      <c r="H74" s="111">
        <v>1124.487</v>
      </c>
      <c r="I74" s="111">
        <v>1232</v>
      </c>
      <c r="J74" s="111">
        <v>1190</v>
      </c>
      <c r="K74" s="111">
        <v>1106</v>
      </c>
      <c r="L74" s="111">
        <v>1095.4089999999999</v>
      </c>
      <c r="M74" s="111">
        <v>1041.194</v>
      </c>
      <c r="N74" s="111">
        <v>970.333</v>
      </c>
    </row>
    <row r="75" spans="2:14" ht="9.75">
      <c r="B75" s="51" t="s">
        <v>38</v>
      </c>
      <c r="C75" s="111"/>
      <c r="D75" s="111"/>
      <c r="E75" s="111"/>
      <c r="F75" s="111"/>
      <c r="G75" s="111"/>
      <c r="H75" s="111"/>
      <c r="I75" s="111" t="s">
        <v>92</v>
      </c>
      <c r="J75" s="111">
        <v>0</v>
      </c>
      <c r="K75" s="111"/>
      <c r="L75" s="111"/>
      <c r="M75" s="111"/>
      <c r="N75" s="111"/>
    </row>
    <row r="76" spans="2:14" ht="9.75">
      <c r="B76" s="51" t="s">
        <v>31</v>
      </c>
      <c r="C76" s="111">
        <v>-15.18</v>
      </c>
      <c r="D76" s="111">
        <v>-6.98</v>
      </c>
      <c r="E76" s="111">
        <v>-7.6</v>
      </c>
      <c r="F76" s="111">
        <v>-8.71</v>
      </c>
      <c r="G76" s="111">
        <v>2.6</v>
      </c>
      <c r="H76" s="111">
        <v>0.9939999999999999</v>
      </c>
      <c r="I76" s="111">
        <v>-2.9539999999999997</v>
      </c>
      <c r="J76" s="111">
        <v>-4.7669999999999995</v>
      </c>
      <c r="K76" s="111">
        <v>-3.9339999999999997</v>
      </c>
      <c r="L76" s="111">
        <v>-9.113999999999999</v>
      </c>
      <c r="M76" s="111">
        <v>-5.194</v>
      </c>
      <c r="N76" s="111">
        <v>-13.93</v>
      </c>
    </row>
    <row r="77" spans="2:14" ht="9.75">
      <c r="B77" s="51" t="s">
        <v>39</v>
      </c>
      <c r="C77" s="111">
        <v>-120.17</v>
      </c>
      <c r="D77" s="111">
        <v>-120.17</v>
      </c>
      <c r="E77" s="111">
        <v>-120.17</v>
      </c>
      <c r="F77" s="111">
        <v>-120.17</v>
      </c>
      <c r="G77" s="111">
        <v>-120.17</v>
      </c>
      <c r="H77" s="111">
        <v>-120.17</v>
      </c>
      <c r="I77" s="111">
        <v>-120.17</v>
      </c>
      <c r="J77" s="111">
        <v>-120.17</v>
      </c>
      <c r="K77" s="111">
        <v>-120.17</v>
      </c>
      <c r="L77" s="111">
        <v>-120.17</v>
      </c>
      <c r="M77" s="111">
        <v>-120.17</v>
      </c>
      <c r="N77" s="111">
        <v>-120.17</v>
      </c>
    </row>
    <row r="78" spans="2:14" ht="9.75">
      <c r="B78" s="51" t="s">
        <v>40</v>
      </c>
      <c r="C78" s="111">
        <v>-120.17</v>
      </c>
      <c r="D78" s="111">
        <v>-120.17</v>
      </c>
      <c r="E78" s="111">
        <v>-120.17</v>
      </c>
      <c r="F78" s="111">
        <v>-120.17</v>
      </c>
      <c r="G78" s="111">
        <v>-120.17</v>
      </c>
      <c r="H78" s="111">
        <v>-120.17</v>
      </c>
      <c r="I78" s="111">
        <v>-120.17</v>
      </c>
      <c r="J78" s="111">
        <v>-120.17</v>
      </c>
      <c r="K78" s="111">
        <v>-120.17</v>
      </c>
      <c r="L78" s="111">
        <v>-120.17</v>
      </c>
      <c r="M78" s="111">
        <v>-120.17</v>
      </c>
      <c r="N78" s="111">
        <v>-120.17</v>
      </c>
    </row>
    <row r="79" spans="2:15" ht="9.75">
      <c r="B79" s="51" t="s">
        <v>41</v>
      </c>
      <c r="C79" s="111">
        <v>70.07</v>
      </c>
      <c r="D79" s="111">
        <v>68.362</v>
      </c>
      <c r="E79" s="111">
        <v>68.41799999999999</v>
      </c>
      <c r="F79" s="111">
        <v>68.01899999999999</v>
      </c>
      <c r="G79" s="111">
        <v>62.811</v>
      </c>
      <c r="H79" s="111">
        <v>60.71799999999999</v>
      </c>
      <c r="I79" s="111">
        <v>56.370999999999995</v>
      </c>
      <c r="J79" s="111">
        <v>53.717999999999996</v>
      </c>
      <c r="K79" s="111">
        <v>53.25599999999999</v>
      </c>
      <c r="L79" s="111">
        <v>51.967999999999996</v>
      </c>
      <c r="M79" s="111">
        <v>56.06999999999999</v>
      </c>
      <c r="N79" s="111">
        <v>56.06999999999999</v>
      </c>
      <c r="O79" s="91">
        <f>SUM(C69:N79)</f>
        <v>15769.502013913374</v>
      </c>
    </row>
    <row r="80" ht="7.5" customHeight="1"/>
    <row r="81" ht="9.75">
      <c r="A81" s="65" t="s">
        <v>46</v>
      </c>
    </row>
    <row r="82" spans="2:15" ht="9.75">
      <c r="B82" s="51" t="s">
        <v>18</v>
      </c>
      <c r="C82" s="80">
        <f>+C69*C55</f>
        <v>516.3375672</v>
      </c>
      <c r="D82" s="61">
        <f aca="true" t="shared" si="30" ref="D82:N82">+D69*D55</f>
        <v>501.4830366</v>
      </c>
      <c r="E82" s="61">
        <f t="shared" si="30"/>
        <v>475.71471675000004</v>
      </c>
      <c r="F82" s="61">
        <f t="shared" si="30"/>
        <v>485.0118</v>
      </c>
      <c r="G82" s="61">
        <f t="shared" si="30"/>
        <v>504.7310814</v>
      </c>
      <c r="H82" s="61">
        <f t="shared" si="30"/>
        <v>518.58281475</v>
      </c>
      <c r="I82" s="61">
        <f t="shared" si="30"/>
        <v>455.026572</v>
      </c>
      <c r="J82" s="61">
        <f t="shared" si="30"/>
        <v>478.5956721</v>
      </c>
      <c r="K82" s="61">
        <f t="shared" si="30"/>
        <v>465.48243105</v>
      </c>
      <c r="L82" s="61">
        <f t="shared" si="30"/>
        <v>419.59717799999993</v>
      </c>
      <c r="M82" s="61">
        <f t="shared" si="30"/>
        <v>482.448876</v>
      </c>
      <c r="N82" s="61">
        <f t="shared" si="30"/>
        <v>463.08478125</v>
      </c>
      <c r="O82" s="91">
        <f aca="true" t="shared" si="31" ref="O82:O92">SUM(C82:N82)</f>
        <v>5766.0965271000005</v>
      </c>
    </row>
    <row r="83" spans="2:15" ht="9.75">
      <c r="B83" s="51" t="s">
        <v>22</v>
      </c>
      <c r="C83" s="80">
        <f aca="true" t="shared" si="32" ref="C83:N83">+C70*C56</f>
        <v>625.4303880382795</v>
      </c>
      <c r="D83" s="61">
        <f t="shared" si="32"/>
        <v>593.6590154879998</v>
      </c>
      <c r="E83" s="61">
        <f t="shared" si="32"/>
        <v>593.53836696</v>
      </c>
      <c r="F83" s="61">
        <f t="shared" si="32"/>
        <v>595.3746644999999</v>
      </c>
      <c r="G83" s="61">
        <f t="shared" si="32"/>
        <v>629.708526216</v>
      </c>
      <c r="H83" s="61">
        <f t="shared" si="32"/>
        <v>659.99703231</v>
      </c>
      <c r="I83" s="61">
        <f t="shared" si="32"/>
        <v>607.209372</v>
      </c>
      <c r="J83" s="61">
        <f t="shared" si="32"/>
        <v>637.8858319679999</v>
      </c>
      <c r="K83" s="61">
        <f t="shared" si="32"/>
        <v>616.42971621</v>
      </c>
      <c r="L83" s="61">
        <f t="shared" si="32"/>
        <v>481.2354938160001</v>
      </c>
      <c r="M83" s="61">
        <f t="shared" si="32"/>
        <v>527.876241354</v>
      </c>
      <c r="N83" s="61">
        <f t="shared" si="32"/>
        <v>552.7307362499998</v>
      </c>
      <c r="O83" s="91">
        <f t="shared" si="31"/>
        <v>7121.075385110278</v>
      </c>
    </row>
    <row r="84" spans="2:15" ht="9.75">
      <c r="B84" s="51" t="s">
        <v>34</v>
      </c>
      <c r="C84" s="80">
        <f aca="true" t="shared" si="33" ref="C84:N84">+C71*C57</f>
        <v>0</v>
      </c>
      <c r="D84" s="61">
        <f t="shared" si="33"/>
        <v>0</v>
      </c>
      <c r="E84" s="61">
        <f t="shared" si="33"/>
        <v>0</v>
      </c>
      <c r="F84" s="61">
        <f t="shared" si="33"/>
        <v>0</v>
      </c>
      <c r="G84" s="61">
        <f t="shared" si="33"/>
        <v>0</v>
      </c>
      <c r="H84" s="61">
        <f t="shared" si="33"/>
        <v>0</v>
      </c>
      <c r="I84" s="61"/>
      <c r="J84" s="61">
        <f t="shared" si="33"/>
        <v>0</v>
      </c>
      <c r="K84" s="61">
        <f t="shared" si="33"/>
        <v>0</v>
      </c>
      <c r="L84" s="61">
        <f t="shared" si="33"/>
        <v>0</v>
      </c>
      <c r="M84" s="61">
        <f t="shared" si="33"/>
        <v>0</v>
      </c>
      <c r="N84" s="61">
        <f t="shared" si="33"/>
        <v>0</v>
      </c>
      <c r="O84" s="91">
        <f t="shared" si="31"/>
        <v>0</v>
      </c>
    </row>
    <row r="85" spans="2:15" ht="9.75">
      <c r="B85" s="51" t="s">
        <v>35</v>
      </c>
      <c r="C85" s="80">
        <f aca="true" t="shared" si="34" ref="C85:N85">+C72*C58</f>
        <v>46.650831149999995</v>
      </c>
      <c r="D85" s="61">
        <f t="shared" si="34"/>
        <v>42.63834613499999</v>
      </c>
      <c r="E85" s="61">
        <f t="shared" si="34"/>
        <v>39.87807516</v>
      </c>
      <c r="F85" s="61">
        <f t="shared" si="34"/>
        <v>40.793878125</v>
      </c>
      <c r="G85" s="61">
        <f t="shared" si="34"/>
        <v>48.892020869999996</v>
      </c>
      <c r="H85" s="61">
        <f t="shared" si="34"/>
        <v>39.711498750000004</v>
      </c>
      <c r="I85" s="61">
        <f t="shared" si="34"/>
        <v>31.920342300000005</v>
      </c>
      <c r="J85" s="61">
        <f t="shared" si="34"/>
        <v>35.51085846</v>
      </c>
      <c r="K85" s="61">
        <f t="shared" si="34"/>
        <v>35.337715875</v>
      </c>
      <c r="L85" s="61">
        <f t="shared" si="34"/>
        <v>23.719131975</v>
      </c>
      <c r="M85" s="61">
        <f t="shared" si="34"/>
        <v>27.083122605</v>
      </c>
      <c r="N85" s="61">
        <f t="shared" si="34"/>
        <v>25.10825625</v>
      </c>
      <c r="O85" s="91">
        <f t="shared" si="31"/>
        <v>437.244077655</v>
      </c>
    </row>
    <row r="86" spans="2:15" ht="9.75">
      <c r="B86" s="51" t="s">
        <v>36</v>
      </c>
      <c r="C86" s="80">
        <f aca="true" t="shared" si="35" ref="C86:N86">+C73*C59</f>
        <v>299.36395483399997</v>
      </c>
      <c r="D86" s="61">
        <f t="shared" si="35"/>
        <v>298.08868887</v>
      </c>
      <c r="E86" s="61">
        <f t="shared" si="35"/>
        <v>314.59131838400003</v>
      </c>
      <c r="F86" s="61">
        <f t="shared" si="35"/>
        <v>327.88168875</v>
      </c>
      <c r="G86" s="61">
        <f t="shared" si="35"/>
        <v>413.099299816</v>
      </c>
      <c r="H86" s="61">
        <f t="shared" si="35"/>
        <v>401.42199562499997</v>
      </c>
      <c r="I86" s="61">
        <f t="shared" si="35"/>
        <v>344.07759918000005</v>
      </c>
      <c r="J86" s="61">
        <f t="shared" si="35"/>
        <v>311.06704734000004</v>
      </c>
      <c r="K86" s="61">
        <f t="shared" si="35"/>
        <v>236.65230443399997</v>
      </c>
      <c r="L86" s="61">
        <f t="shared" si="35"/>
        <v>172.09247260100003</v>
      </c>
      <c r="M86" s="61">
        <f t="shared" si="35"/>
        <v>221.109741986</v>
      </c>
      <c r="N86" s="61">
        <f t="shared" si="35"/>
        <v>249.07528537499996</v>
      </c>
      <c r="O86" s="91">
        <f t="shared" si="31"/>
        <v>3588.5213971949997</v>
      </c>
    </row>
    <row r="87" spans="2:15" ht="9.75">
      <c r="B87" s="51" t="s">
        <v>37</v>
      </c>
      <c r="C87" s="80">
        <f aca="true" t="shared" si="36" ref="C87:N87">+C74*C60</f>
        <v>285.08080229999996</v>
      </c>
      <c r="D87" s="61">
        <f t="shared" si="36"/>
        <v>273.951620775</v>
      </c>
      <c r="E87" s="61">
        <f t="shared" si="36"/>
        <v>266.06200582499997</v>
      </c>
      <c r="F87" s="61">
        <f t="shared" si="36"/>
        <v>288.10333124999994</v>
      </c>
      <c r="G87" s="61">
        <f t="shared" si="36"/>
        <v>333.4317545999999</v>
      </c>
      <c r="H87" s="61">
        <f t="shared" si="36"/>
        <v>327.647399625</v>
      </c>
      <c r="I87" s="61">
        <f t="shared" si="36"/>
        <v>338.184</v>
      </c>
      <c r="J87" s="61">
        <f t="shared" si="36"/>
        <v>360.3915</v>
      </c>
      <c r="K87" s="61">
        <f t="shared" si="36"/>
        <v>335.03505</v>
      </c>
      <c r="L87" s="61">
        <f t="shared" si="36"/>
        <v>302.08641697499996</v>
      </c>
      <c r="M87" s="61">
        <f t="shared" si="36"/>
        <v>322.43175195</v>
      </c>
      <c r="N87" s="61">
        <f t="shared" si="36"/>
        <v>282.00302812499996</v>
      </c>
      <c r="O87" s="91">
        <f t="shared" si="31"/>
        <v>3714.408661425</v>
      </c>
    </row>
    <row r="88" spans="2:15" ht="9.75">
      <c r="B88" s="51" t="s">
        <v>38</v>
      </c>
      <c r="C88" s="80">
        <f aca="true" t="shared" si="37" ref="C88:N88">+C75*C61</f>
        <v>0</v>
      </c>
      <c r="D88" s="61">
        <f t="shared" si="37"/>
        <v>0</v>
      </c>
      <c r="E88" s="61">
        <f t="shared" si="37"/>
        <v>0</v>
      </c>
      <c r="F88" s="61">
        <f t="shared" si="37"/>
        <v>0</v>
      </c>
      <c r="G88" s="61">
        <f t="shared" si="37"/>
        <v>0</v>
      </c>
      <c r="H88" s="61">
        <f t="shared" si="37"/>
        <v>0</v>
      </c>
      <c r="I88" s="61"/>
      <c r="J88" s="61">
        <f t="shared" si="37"/>
        <v>0</v>
      </c>
      <c r="K88" s="61">
        <f t="shared" si="37"/>
        <v>0</v>
      </c>
      <c r="L88" s="61">
        <f t="shared" si="37"/>
        <v>0</v>
      </c>
      <c r="M88" s="61">
        <f t="shared" si="37"/>
        <v>0</v>
      </c>
      <c r="N88" s="61">
        <f t="shared" si="37"/>
        <v>0</v>
      </c>
      <c r="O88" s="91">
        <f t="shared" si="31"/>
        <v>0</v>
      </c>
    </row>
    <row r="89" spans="2:15" ht="9.75">
      <c r="B89" s="51" t="s">
        <v>31</v>
      </c>
      <c r="C89" s="80">
        <f aca="true" t="shared" si="38" ref="C89:N89">+C76*C62</f>
        <v>-94.63163424</v>
      </c>
      <c r="D89" s="61">
        <f t="shared" si="38"/>
        <v>-42.982449120000005</v>
      </c>
      <c r="E89" s="61">
        <f t="shared" si="38"/>
        <v>-44.032393600000006</v>
      </c>
      <c r="F89" s="61">
        <f t="shared" si="38"/>
        <v>-51.97257000000001</v>
      </c>
      <c r="G89" s="61">
        <f t="shared" si="38"/>
        <v>17.7574384</v>
      </c>
      <c r="H89" s="61">
        <f t="shared" si="38"/>
        <v>6.827467919999999</v>
      </c>
      <c r="I89" s="61">
        <f t="shared" si="38"/>
        <v>-19.114979520000002</v>
      </c>
      <c r="J89" s="61">
        <f t="shared" si="38"/>
        <v>-34.032490128</v>
      </c>
      <c r="K89" s="61">
        <f t="shared" si="38"/>
        <v>-28.092505168</v>
      </c>
      <c r="L89" s="61">
        <f t="shared" si="38"/>
        <v>-59.249530704</v>
      </c>
      <c r="M89" s="61">
        <f t="shared" si="38"/>
        <v>-37.916573968</v>
      </c>
      <c r="N89" s="61">
        <f t="shared" si="38"/>
        <v>-95.43443</v>
      </c>
      <c r="O89" s="91">
        <f t="shared" si="31"/>
        <v>-482.87465012800004</v>
      </c>
    </row>
    <row r="90" spans="2:15" ht="9.75">
      <c r="B90" s="51" t="s">
        <v>39</v>
      </c>
      <c r="C90" s="80">
        <f aca="true" t="shared" si="39" ref="C90:N90">+C77*C63</f>
        <v>0</v>
      </c>
      <c r="D90" s="61">
        <f t="shared" si="39"/>
        <v>0</v>
      </c>
      <c r="E90" s="61">
        <f t="shared" si="39"/>
        <v>0</v>
      </c>
      <c r="F90" s="61">
        <f t="shared" si="39"/>
        <v>0</v>
      </c>
      <c r="G90" s="61">
        <f t="shared" si="39"/>
        <v>0</v>
      </c>
      <c r="H90" s="61">
        <f t="shared" si="39"/>
        <v>0</v>
      </c>
      <c r="I90" s="61">
        <f t="shared" si="39"/>
        <v>0</v>
      </c>
      <c r="J90" s="61">
        <f t="shared" si="39"/>
        <v>0</v>
      </c>
      <c r="K90" s="61">
        <f t="shared" si="39"/>
        <v>0</v>
      </c>
      <c r="L90" s="61">
        <f t="shared" si="39"/>
        <v>0</v>
      </c>
      <c r="M90" s="61">
        <f t="shared" si="39"/>
        <v>0</v>
      </c>
      <c r="N90" s="61">
        <f t="shared" si="39"/>
        <v>0</v>
      </c>
      <c r="O90" s="91">
        <f t="shared" si="31"/>
        <v>0</v>
      </c>
    </row>
    <row r="91" spans="2:15" ht="9.75">
      <c r="B91" s="51" t="s">
        <v>40</v>
      </c>
      <c r="C91" s="80">
        <f aca="true" t="shared" si="40" ref="C91:N91">+C78*C64</f>
        <v>-251.26561606000053</v>
      </c>
      <c r="D91" s="61">
        <f t="shared" si="40"/>
        <v>-248.20140123000053</v>
      </c>
      <c r="E91" s="61">
        <f t="shared" si="40"/>
        <v>-233.52167437000054</v>
      </c>
      <c r="F91" s="61">
        <f t="shared" si="40"/>
        <v>-240.5052337500005</v>
      </c>
      <c r="G91" s="61">
        <f t="shared" si="40"/>
        <v>-275.28050903000064</v>
      </c>
      <c r="H91" s="61">
        <f t="shared" si="40"/>
        <v>-276.8482468500006</v>
      </c>
      <c r="I91" s="61">
        <f t="shared" si="40"/>
        <v>-260.81456460000055</v>
      </c>
      <c r="J91" s="61">
        <f t="shared" si="40"/>
        <v>-287.75115078000067</v>
      </c>
      <c r="K91" s="61">
        <f t="shared" si="40"/>
        <v>-287.8224115900006</v>
      </c>
      <c r="L91" s="61">
        <f t="shared" si="40"/>
        <v>-262.0259983700006</v>
      </c>
      <c r="M91" s="61">
        <f t="shared" si="40"/>
        <v>-294.23588449000067</v>
      </c>
      <c r="N91" s="61">
        <f t="shared" si="40"/>
        <v>-276.1356387500006</v>
      </c>
      <c r="O91" s="91">
        <f t="shared" si="31"/>
        <v>-3194.4083298700075</v>
      </c>
    </row>
    <row r="92" spans="2:15" ht="9.75">
      <c r="B92" s="51" t="s">
        <v>41</v>
      </c>
      <c r="C92" s="81">
        <f aca="true" t="shared" si="41" ref="C92:N92">+C79*C65</f>
        <v>795.0610267599995</v>
      </c>
      <c r="D92" s="72">
        <f t="shared" si="41"/>
        <v>766.2213944279994</v>
      </c>
      <c r="E92" s="72">
        <f t="shared" si="41"/>
        <v>721.4942193479997</v>
      </c>
      <c r="F92" s="72">
        <f t="shared" si="41"/>
        <v>738.7373542499996</v>
      </c>
      <c r="G92" s="72">
        <f t="shared" si="41"/>
        <v>780.8119576739998</v>
      </c>
      <c r="H92" s="72">
        <f t="shared" si="41"/>
        <v>759.0921857399995</v>
      </c>
      <c r="I92" s="72">
        <f t="shared" si="41"/>
        <v>663.9308734799995</v>
      </c>
      <c r="J92" s="72">
        <f t="shared" si="41"/>
        <v>698.0269479119996</v>
      </c>
      <c r="K92" s="61">
        <f t="shared" si="41"/>
        <v>692.1949665119996</v>
      </c>
      <c r="L92" s="61">
        <f t="shared" si="41"/>
        <v>614.9158292479997</v>
      </c>
      <c r="M92" s="61">
        <f t="shared" si="41"/>
        <v>745.0089305399995</v>
      </c>
      <c r="N92" s="61">
        <f t="shared" si="41"/>
        <v>699.1788824999998</v>
      </c>
      <c r="O92" s="91">
        <f t="shared" si="31"/>
        <v>8674.674568391996</v>
      </c>
    </row>
    <row r="93" spans="1:15" ht="9.75">
      <c r="A93" s="65" t="s">
        <v>47</v>
      </c>
      <c r="B93" s="65"/>
      <c r="C93" s="82">
        <f aca="true" t="shared" si="42" ref="C93:N93">SUM(C82:C92)</f>
        <v>2222.027319982278</v>
      </c>
      <c r="D93" s="83">
        <f t="shared" si="42"/>
        <v>2184.8582519459983</v>
      </c>
      <c r="E93" s="83">
        <f t="shared" si="42"/>
        <v>2133.7246344569994</v>
      </c>
      <c r="F93" s="83">
        <f t="shared" si="42"/>
        <v>2183.424913124999</v>
      </c>
      <c r="G93" s="83">
        <f t="shared" si="42"/>
        <v>2453.1515699459987</v>
      </c>
      <c r="H93" s="83">
        <f t="shared" si="42"/>
        <v>2436.4321478699985</v>
      </c>
      <c r="I93" s="83">
        <f t="shared" si="42"/>
        <v>2160.419214839999</v>
      </c>
      <c r="J93" s="83">
        <f t="shared" si="42"/>
        <v>2199.694216871999</v>
      </c>
      <c r="K93" s="90">
        <f t="shared" si="42"/>
        <v>2065.217267322999</v>
      </c>
      <c r="L93" s="90">
        <f t="shared" si="42"/>
        <v>1692.3709935409988</v>
      </c>
      <c r="M93" s="90">
        <f t="shared" si="42"/>
        <v>1993.8062059769989</v>
      </c>
      <c r="N93" s="90">
        <f t="shared" si="42"/>
        <v>1899.6109009999986</v>
      </c>
      <c r="O93" s="91">
        <f>SUM(C93:N93)</f>
        <v>25624.737636879265</v>
      </c>
    </row>
    <row r="94" spans="1:15" ht="9.75">
      <c r="A94" s="65" t="s">
        <v>48</v>
      </c>
      <c r="B94" s="65"/>
      <c r="C94" s="82">
        <f aca="true" t="shared" si="43" ref="C94:N94">+C93/C66</f>
        <v>63.01835847936127</v>
      </c>
      <c r="D94" s="83">
        <f t="shared" si="43"/>
        <v>62.72920619999996</v>
      </c>
      <c r="E94" s="83">
        <f t="shared" si="43"/>
        <v>65.11213409999998</v>
      </c>
      <c r="F94" s="83">
        <f t="shared" si="43"/>
        <v>64.69407149999996</v>
      </c>
      <c r="G94" s="83">
        <f t="shared" si="43"/>
        <v>63.503794199999966</v>
      </c>
      <c r="H94" s="83">
        <f t="shared" si="43"/>
        <v>62.71382619999996</v>
      </c>
      <c r="I94" s="83">
        <f t="shared" si="43"/>
        <v>59.02784739999996</v>
      </c>
      <c r="J94" s="83">
        <f t="shared" si="43"/>
        <v>54.47484439999997</v>
      </c>
      <c r="K94" s="113">
        <f t="shared" si="43"/>
        <v>51.13189569999997</v>
      </c>
      <c r="L94" s="113">
        <f t="shared" si="43"/>
        <v>46.02586329999996</v>
      </c>
      <c r="M94" s="113">
        <f t="shared" si="43"/>
        <v>48.28787129999997</v>
      </c>
      <c r="N94" s="113">
        <f t="shared" si="43"/>
        <v>49.02221679999997</v>
      </c>
      <c r="O94" s="91"/>
    </row>
    <row r="95" ht="7.5" customHeight="1"/>
    <row r="96" spans="1:14" ht="9.75">
      <c r="A96" s="65"/>
      <c r="C96" s="91">
        <f>C94*0.7</f>
        <v>44.112850935552885</v>
      </c>
      <c r="D96" s="91">
        <f aca="true" t="shared" si="44" ref="D96:N96">D94*0.7</f>
        <v>43.91044433999997</v>
      </c>
      <c r="E96" s="91">
        <f t="shared" si="44"/>
        <v>45.57849386999998</v>
      </c>
      <c r="F96" s="91">
        <f t="shared" si="44"/>
        <v>45.28585004999997</v>
      </c>
      <c r="G96" s="91">
        <f t="shared" si="44"/>
        <v>44.45265593999997</v>
      </c>
      <c r="H96" s="91">
        <f t="shared" si="44"/>
        <v>43.899678339999966</v>
      </c>
      <c r="I96" s="91">
        <f t="shared" si="44"/>
        <v>41.319493179999974</v>
      </c>
      <c r="J96" s="91">
        <f t="shared" si="44"/>
        <v>38.13239107999998</v>
      </c>
      <c r="K96" s="91">
        <f t="shared" si="44"/>
        <v>35.79232698999998</v>
      </c>
      <c r="L96" s="91">
        <f t="shared" si="44"/>
        <v>32.21810430999997</v>
      </c>
      <c r="M96" s="91">
        <f t="shared" si="44"/>
        <v>33.80150990999998</v>
      </c>
      <c r="N96" s="91">
        <f t="shared" si="44"/>
        <v>34.31555175999998</v>
      </c>
    </row>
    <row r="97" spans="3:14" ht="9.75">
      <c r="C97" s="84"/>
      <c r="D97" s="84"/>
      <c r="E97" s="84"/>
      <c r="F97" s="84"/>
      <c r="G97" s="84"/>
      <c r="H97" s="84"/>
      <c r="I97" s="84"/>
      <c r="J97" s="84"/>
      <c r="K97" s="84"/>
      <c r="L97" s="84"/>
      <c r="M97" s="84"/>
      <c r="N97" s="84"/>
    </row>
    <row r="98" spans="1:10" ht="9.75">
      <c r="A98" s="65"/>
      <c r="B98" s="65"/>
      <c r="C98" s="82"/>
      <c r="D98" s="82"/>
      <c r="E98" s="82"/>
      <c r="F98" s="82"/>
      <c r="G98" s="82"/>
      <c r="H98" s="82"/>
      <c r="I98" s="82"/>
      <c r="J98" s="86"/>
    </row>
    <row r="99" spans="3:10" ht="7.5" customHeight="1">
      <c r="C99" s="85"/>
      <c r="D99" s="85"/>
      <c r="E99" s="85"/>
      <c r="F99" s="85"/>
      <c r="G99" s="85"/>
      <c r="H99" s="85"/>
      <c r="I99" s="85"/>
      <c r="J99" s="85"/>
    </row>
    <row r="100" spans="1:10" ht="9.75">
      <c r="A100" s="65"/>
      <c r="B100" s="65"/>
      <c r="C100" s="86"/>
      <c r="D100" s="86"/>
      <c r="E100" s="86"/>
      <c r="F100" s="86"/>
      <c r="G100" s="86"/>
      <c r="H100" s="86"/>
      <c r="I100" s="86"/>
      <c r="J100" s="86"/>
    </row>
    <row r="101" spans="3:10" ht="7.5" customHeight="1">
      <c r="C101" s="85"/>
      <c r="D101" s="85"/>
      <c r="E101" s="85"/>
      <c r="F101" s="85"/>
      <c r="G101" s="85"/>
      <c r="H101" s="85"/>
      <c r="I101" s="85"/>
      <c r="J101" s="85"/>
    </row>
    <row r="102" spans="1:10" ht="9.75">
      <c r="A102" s="65"/>
      <c r="C102" s="84"/>
      <c r="D102" s="84"/>
      <c r="E102" s="84"/>
      <c r="F102" s="84"/>
      <c r="G102" s="84"/>
      <c r="H102" s="84"/>
      <c r="I102" s="84"/>
      <c r="J102" s="87"/>
    </row>
    <row r="105" ht="9.75">
      <c r="B105" s="51" t="str">
        <f ca="1">CELL("filename")</f>
        <v>C:\Users\jsnyder\Documents\Commodity Credit Templates 2015_635696139091550596\Commodity Credit Templates 2015\[TG-151227 EastSide Multi Family Commodity Credit Template - 2015.xls]WUTC_AW of Bellevue_MF</v>
      </c>
    </row>
  </sheetData>
  <sheetProtection/>
  <printOptions/>
  <pageMargins left="0.25" right="0.25" top="0.75" bottom="0.75" header="0.3" footer="0.3"/>
  <pageSetup fitToWidth="0" fitToHeight="1" horizontalDpi="600" verticalDpi="600" orientation="portrait" scale="62" r:id="rId3"/>
  <rowBreaks count="1" manualBreakCount="1">
    <brk id="5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Jennifer Snyder</cp:lastModifiedBy>
  <cp:lastPrinted>2015-06-09T16:48:42Z</cp:lastPrinted>
  <dcterms:created xsi:type="dcterms:W3CDTF">2008-05-23T15:47:44Z</dcterms:created>
  <dcterms:modified xsi:type="dcterms:W3CDTF">2015-06-11T23:50:30Z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HighlyConfidenti">
    <vt:lpwstr>0</vt:lpwstr>
  </property>
  <property fmtid="{D5CDD505-2E9C-101B-9397-08002B2CF9AE}" pid="5" name="DocketNumb">
    <vt:lpwstr>151227</vt:lpwstr>
  </property>
  <property fmtid="{D5CDD505-2E9C-101B-9397-08002B2CF9AE}" pid="6" name="IsConfidenti">
    <vt:lpwstr>0</vt:lpwstr>
  </property>
  <property fmtid="{D5CDD505-2E9C-101B-9397-08002B2CF9AE}" pid="7" name="Dat">
    <vt:lpwstr>2015-06-11T00:00:00Z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2015-06-11T00:00:00Z</vt:lpwstr>
  </property>
  <property fmtid="{D5CDD505-2E9C-101B-9397-08002B2CF9AE}" pid="11" name="Pref">
    <vt:lpwstr>TG</vt:lpwstr>
  </property>
  <property fmtid="{D5CDD505-2E9C-101B-9397-08002B2CF9AE}" pid="12" name="CaseCompanyNam">
    <vt:lpwstr>RABANCO LTD</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