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<sst xmlns="http://schemas.openxmlformats.org/spreadsheetml/2006/main" count="112" uniqueCount="99">
  <si>
    <t>Pipeline Safety Fees</t>
  </si>
  <si>
    <t>Actual</t>
  </si>
  <si>
    <t># of</t>
  </si>
  <si>
    <t>Average</t>
  </si>
  <si>
    <t>Total # of</t>
  </si>
  <si>
    <t xml:space="preserve"> </t>
  </si>
  <si>
    <t xml:space="preserve">Cost of </t>
  </si>
  <si>
    <t>Cost of</t>
  </si>
  <si>
    <t>Percent</t>
  </si>
  <si>
    <t xml:space="preserve">Cost </t>
  </si>
  <si>
    <t>Total</t>
  </si>
  <si>
    <t>July 1, 2004 through June 30, 2005</t>
  </si>
  <si>
    <t>Miles</t>
  </si>
  <si>
    <t xml:space="preserve"> Inspection</t>
  </si>
  <si>
    <t># of Inspection</t>
  </si>
  <si>
    <t>Inspection</t>
  </si>
  <si>
    <t>Standard Inspection</t>
  </si>
  <si>
    <t xml:space="preserve">of </t>
  </si>
  <si>
    <t>For Actual</t>
  </si>
  <si>
    <t xml:space="preserve">For </t>
  </si>
  <si>
    <t>Williams and Olympic from Program Cost</t>
  </si>
  <si>
    <t>Days</t>
  </si>
  <si>
    <t>Units</t>
  </si>
  <si>
    <t>Per Day</t>
  </si>
  <si>
    <t>* # of Units</t>
  </si>
  <si>
    <t>Actual Miles</t>
  </si>
  <si>
    <t>Mile</t>
  </si>
  <si>
    <t>Company</t>
  </si>
  <si>
    <t>INTERSTATE</t>
  </si>
  <si>
    <t>GAS -- TRANSMISSION</t>
  </si>
  <si>
    <t>KB Pipeline--NWN</t>
  </si>
  <si>
    <t>Gas Transmission Northwest</t>
  </si>
  <si>
    <t>Williams</t>
  </si>
  <si>
    <t>PSE - Jackson Prarie</t>
  </si>
  <si>
    <t>Williams  -- LNG</t>
  </si>
  <si>
    <t>Williams  -- Construction 2004/2005</t>
  </si>
  <si>
    <t>HAZARDOUS LIQUIDS</t>
  </si>
  <si>
    <t>Teresan Pipeline</t>
  </si>
  <si>
    <t>Yellowstone Pipeline - Spokane</t>
  </si>
  <si>
    <t>Yellowstone Pipeline - Moses Lake</t>
  </si>
  <si>
    <t>Chevron</t>
  </si>
  <si>
    <t>Olympic Pipeline</t>
  </si>
  <si>
    <t>Olympic Anomaly Digs 2004/2005</t>
  </si>
  <si>
    <t>Exxon</t>
  </si>
  <si>
    <t xml:space="preserve">TOTAL INTERSTATE MILES </t>
  </si>
  <si>
    <t>INTRASTATE</t>
  </si>
  <si>
    <t>LDC's</t>
  </si>
  <si>
    <t>NW Natural</t>
  </si>
  <si>
    <t>Avista</t>
  </si>
  <si>
    <t>Cascade</t>
  </si>
  <si>
    <t>PSE</t>
  </si>
  <si>
    <t>MUNICIPAL</t>
  </si>
  <si>
    <t>Buckley</t>
  </si>
  <si>
    <t>Ellensburg</t>
  </si>
  <si>
    <t>Enumclaw</t>
  </si>
  <si>
    <t>DIRECT SALES - TRANSMISSION</t>
  </si>
  <si>
    <t>Evergreen Aluminum (Not in Service)</t>
  </si>
  <si>
    <t>Agrium</t>
  </si>
  <si>
    <t>Inland Empire Paper Co.</t>
  </si>
  <si>
    <t>Georgia Pacific Corp-Camas Mill</t>
  </si>
  <si>
    <t>Sumas Cogeneration Co.</t>
  </si>
  <si>
    <t>Weyerhaeuser Paper</t>
  </si>
  <si>
    <t>Ferndale Pipeline system</t>
  </si>
  <si>
    <t>Bassin Food</t>
  </si>
  <si>
    <t>STORAGE - LP/LNG/LIQUIDS</t>
  </si>
  <si>
    <t>PSE - Propane Air</t>
  </si>
  <si>
    <t>PROPANE DISTRIBUTION</t>
  </si>
  <si>
    <t>PSE -- LP Gas Distribution</t>
  </si>
  <si>
    <t>Tidewater</t>
  </si>
  <si>
    <t>BP Cherry Point Refinery</t>
  </si>
  <si>
    <t>Kaneb</t>
  </si>
  <si>
    <t>Naval Air Station - Whidbey (Non jurisdictional)</t>
  </si>
  <si>
    <t>McChord Pipeline Co.</t>
  </si>
  <si>
    <t>TOTAL INTRASTATE MILES</t>
  </si>
  <si>
    <t xml:space="preserve">       TOTAL PIPELINE MILES</t>
  </si>
  <si>
    <t xml:space="preserve">Total Cost of Program </t>
  </si>
  <si>
    <t>Less Williams additional days (325 days x $674)</t>
  </si>
  <si>
    <t>Bill Directly</t>
  </si>
  <si>
    <t xml:space="preserve">Billed in 2003 fees 25 days.  As of May 20, 2004 we have spent 340 days. We estimate that by June 30, 2004 we will have spent 350 days.  </t>
  </si>
  <si>
    <t>Less Olympic additional days (25 days x $674)</t>
  </si>
  <si>
    <t xml:space="preserve">Billed in 2003 fees 20 days.  As of May 20, 2004 we have spent 42 days. We estimate that by June 30, 2004 we will have spent 45 days.  </t>
  </si>
  <si>
    <t>Net program cost for 2004/2005</t>
  </si>
  <si>
    <t xml:space="preserve">Program cost allocation </t>
  </si>
  <si>
    <t>Interstate at 37%</t>
  </si>
  <si>
    <t>Intrastate at 63%</t>
  </si>
  <si>
    <t>Less Federal Reimbursement</t>
  </si>
  <si>
    <t>Inter-37% of federal dollars</t>
  </si>
  <si>
    <t>Intra-63% of federal dollars</t>
  </si>
  <si>
    <t>Undercollection of 2003 Federal Dollars</t>
  </si>
  <si>
    <t>Inter 37% of undercollection</t>
  </si>
  <si>
    <t>Intra -63%</t>
  </si>
  <si>
    <t>Interstate Program Cost</t>
  </si>
  <si>
    <t>Undercollection of 2003/2004 Federal Dollars</t>
  </si>
  <si>
    <t>Less federal reimbursement at 37%</t>
  </si>
  <si>
    <t>Less cost of standard inspections</t>
  </si>
  <si>
    <t>Remaining interstate program cost</t>
  </si>
  <si>
    <t>Intrastate Program Cost</t>
  </si>
  <si>
    <t>Less federal reimbursement at 63%</t>
  </si>
  <si>
    <t>Program cost for 2003/2004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</si>
</sst>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46">
      <selection activeCell="A61" sqref="A61"/>
    </sheetView>
  </sheetViews>
  <sheetFormatPr defaultColWidth="9.140625" defaultRowHeight="12.75"/>
  <cols>
    <col min="1" max="1" width="39.28125" style="0" customWidth="1"/>
    <col min="2" max="2" width="12.00390625" style="0" customWidth="1"/>
    <col min="3" max="3" width="12.140625" style="0" customWidth="1"/>
    <col min="4" max="4" width="14.7109375" style="0" customWidth="1"/>
    <col min="5" max="5" width="11.421875" style="0" customWidth="1"/>
    <col min="6" max="6" width="10.8515625" style="0" customWidth="1"/>
    <col min="7" max="7" width="12.28125" style="0" customWidth="1"/>
    <col min="8" max="8" width="18.140625" style="0" customWidth="1"/>
    <col min="9" max="9" width="11.28125" style="0" customWidth="1"/>
    <col min="10" max="10" width="10.8515625" style="0" customWidth="1"/>
    <col min="11" max="11" width="11.140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2" t="s">
        <v>11</v>
      </c>
      <c r="B2" s="1" t="s">
        <v>12</v>
      </c>
      <c r="C2" s="2" t="s">
        <v>13</v>
      </c>
      <c r="D2" s="1" t="s">
        <v>14</v>
      </c>
      <c r="E2" s="1" t="s">
        <v>15</v>
      </c>
      <c r="F2" s="2" t="s">
        <v>15</v>
      </c>
      <c r="G2" s="1" t="s">
        <v>15</v>
      </c>
      <c r="H2" s="2" t="s">
        <v>16</v>
      </c>
      <c r="I2" s="2" t="s">
        <v>17</v>
      </c>
      <c r="J2" s="2" t="s">
        <v>18</v>
      </c>
      <c r="K2" s="2" t="s">
        <v>19</v>
      </c>
    </row>
    <row r="3" spans="1:11" ht="12.75">
      <c r="A3" s="1" t="s">
        <v>20</v>
      </c>
      <c r="C3" s="1" t="s">
        <v>21</v>
      </c>
      <c r="D3" s="1" t="s">
        <v>22</v>
      </c>
      <c r="E3" s="1" t="s">
        <v>21</v>
      </c>
      <c r="F3" s="1" t="s">
        <v>23</v>
      </c>
      <c r="H3" s="2" t="s">
        <v>24</v>
      </c>
      <c r="I3" s="1" t="s">
        <v>25</v>
      </c>
      <c r="J3" s="1" t="s">
        <v>26</v>
      </c>
      <c r="K3" s="1" t="s">
        <v>27</v>
      </c>
    </row>
    <row r="4" ht="12.75">
      <c r="A4" s="1" t="s">
        <v>28</v>
      </c>
    </row>
    <row r="5" spans="1:9" ht="12.75">
      <c r="A5" s="3" t="s">
        <v>29</v>
      </c>
      <c r="B5" s="4"/>
      <c r="I5" s="4"/>
    </row>
    <row r="6" spans="1:11" ht="12.75">
      <c r="A6" s="5" t="s">
        <v>30</v>
      </c>
      <c r="B6" s="4">
        <v>17</v>
      </c>
      <c r="C6">
        <v>16</v>
      </c>
      <c r="D6">
        <v>0.5</v>
      </c>
      <c r="E6">
        <f aca="true" t="shared" si="0" ref="E6:E11">C6*D6</f>
        <v>8</v>
      </c>
      <c r="F6" s="6">
        <v>674</v>
      </c>
      <c r="G6" s="7">
        <f aca="true" t="shared" si="1" ref="G6:G11">$F$6*C6</f>
        <v>10784</v>
      </c>
      <c r="H6" s="7">
        <f aca="true" t="shared" si="2" ref="H6:H11">D6*G6</f>
        <v>5392</v>
      </c>
      <c r="I6" s="8">
        <f>B6/$B$21</f>
        <v>0.006912957729296708</v>
      </c>
      <c r="J6" s="7">
        <f aca="true" t="shared" si="3" ref="J6:J11">I6*$B$85</f>
        <v>1428.7908423642316</v>
      </c>
      <c r="K6" s="7">
        <f aca="true" t="shared" si="4" ref="K6:K11">H6+J6</f>
        <v>6820.790842364231</v>
      </c>
    </row>
    <row r="7" spans="1:11" ht="12.75">
      <c r="A7" t="s">
        <v>31</v>
      </c>
      <c r="B7" s="4">
        <v>309</v>
      </c>
      <c r="C7">
        <v>16</v>
      </c>
      <c r="D7">
        <v>0.5</v>
      </c>
      <c r="E7" s="9">
        <f t="shared" si="0"/>
        <v>8</v>
      </c>
      <c r="F7" s="6">
        <v>674</v>
      </c>
      <c r="G7" s="7">
        <f t="shared" si="1"/>
        <v>10784</v>
      </c>
      <c r="H7" s="7">
        <f t="shared" si="2"/>
        <v>5392</v>
      </c>
      <c r="I7" s="8">
        <f>B7/$B$21</f>
        <v>0.12565317284427546</v>
      </c>
      <c r="J7" s="7">
        <f t="shared" si="3"/>
        <v>25970.374722973385</v>
      </c>
      <c r="K7" s="7">
        <f t="shared" si="4"/>
        <v>31362.374722973385</v>
      </c>
    </row>
    <row r="8" spans="1:11" ht="12.75">
      <c r="A8" t="s">
        <v>32</v>
      </c>
      <c r="B8" s="4">
        <v>1412</v>
      </c>
      <c r="C8">
        <v>16</v>
      </c>
      <c r="D8">
        <v>3</v>
      </c>
      <c r="E8" s="9">
        <f t="shared" si="0"/>
        <v>48</v>
      </c>
      <c r="F8" s="6">
        <v>674</v>
      </c>
      <c r="G8" s="7">
        <f t="shared" si="1"/>
        <v>10784</v>
      </c>
      <c r="H8" s="7">
        <f t="shared" si="2"/>
        <v>32352</v>
      </c>
      <c r="I8" s="8">
        <f>B8/$B$21</f>
        <v>0.5741821361039383</v>
      </c>
      <c r="J8" s="7">
        <f t="shared" si="3"/>
        <v>118673.68643637028</v>
      </c>
      <c r="K8" s="7">
        <f t="shared" si="4"/>
        <v>151025.68643637028</v>
      </c>
    </row>
    <row r="9" spans="1:11" ht="12.75">
      <c r="A9" s="10" t="s">
        <v>33</v>
      </c>
      <c r="B9" s="4">
        <v>15</v>
      </c>
      <c r="C9">
        <v>13</v>
      </c>
      <c r="D9">
        <v>0.5</v>
      </c>
      <c r="E9" s="9">
        <f t="shared" si="0"/>
        <v>6.5</v>
      </c>
      <c r="F9" s="6">
        <v>674</v>
      </c>
      <c r="G9" s="7">
        <f t="shared" si="1"/>
        <v>8762</v>
      </c>
      <c r="H9" s="7">
        <f t="shared" si="2"/>
        <v>4381</v>
      </c>
      <c r="I9" s="8">
        <f>B9/$B$21</f>
        <v>0.006099668584673566</v>
      </c>
      <c r="J9" s="7">
        <f t="shared" si="3"/>
        <v>1260.6978020860865</v>
      </c>
      <c r="K9" s="7">
        <f t="shared" si="4"/>
        <v>5641.697802086086</v>
      </c>
    </row>
    <row r="10" spans="1:11" ht="12.75">
      <c r="A10" s="11" t="s">
        <v>34</v>
      </c>
      <c r="C10">
        <v>15</v>
      </c>
      <c r="D10">
        <v>1</v>
      </c>
      <c r="E10" s="9">
        <f t="shared" si="0"/>
        <v>15</v>
      </c>
      <c r="F10" s="6">
        <v>674</v>
      </c>
      <c r="G10" s="7">
        <f t="shared" si="1"/>
        <v>10110</v>
      </c>
      <c r="H10" s="7">
        <f t="shared" si="2"/>
        <v>10110</v>
      </c>
      <c r="I10" s="8"/>
      <c r="J10" s="7">
        <f t="shared" si="3"/>
        <v>0</v>
      </c>
      <c r="K10" s="7">
        <f t="shared" si="4"/>
        <v>10110</v>
      </c>
    </row>
    <row r="11" spans="1:11" ht="12.75">
      <c r="A11" s="12" t="s">
        <v>35</v>
      </c>
      <c r="C11">
        <v>50</v>
      </c>
      <c r="D11">
        <v>1</v>
      </c>
      <c r="E11" s="9">
        <f t="shared" si="0"/>
        <v>50</v>
      </c>
      <c r="F11" s="6">
        <v>674</v>
      </c>
      <c r="G11" s="7">
        <f t="shared" si="1"/>
        <v>33700</v>
      </c>
      <c r="H11" s="7">
        <f t="shared" si="2"/>
        <v>33700</v>
      </c>
      <c r="I11" s="8"/>
      <c r="J11" s="7">
        <f t="shared" si="3"/>
        <v>0</v>
      </c>
      <c r="K11" s="7">
        <f t="shared" si="4"/>
        <v>33700</v>
      </c>
    </row>
    <row r="12" spans="1:11" ht="12.75">
      <c r="A12" s="3" t="s">
        <v>36</v>
      </c>
      <c r="B12" s="4"/>
      <c r="I12" s="4"/>
      <c r="J12" s="7"/>
      <c r="K12" s="7"/>
    </row>
    <row r="13" spans="1:11" ht="12.75">
      <c r="A13" t="s">
        <v>37</v>
      </c>
      <c r="B13" s="4">
        <v>63.8</v>
      </c>
      <c r="C13">
        <v>17</v>
      </c>
      <c r="D13">
        <v>0.5</v>
      </c>
      <c r="E13" s="9">
        <f aca="true" t="shared" si="5" ref="E13:E18">C13*D13</f>
        <v>8.5</v>
      </c>
      <c r="F13" s="6">
        <v>674</v>
      </c>
      <c r="G13" s="7">
        <f aca="true" t="shared" si="6" ref="G13:G19">$F$6*C13</f>
        <v>11458</v>
      </c>
      <c r="H13" s="7">
        <f aca="true" t="shared" si="7" ref="H13:H18">D13*G13</f>
        <v>5729</v>
      </c>
      <c r="I13" s="8">
        <f>B13/$B$21</f>
        <v>0.025943923713478232</v>
      </c>
      <c r="J13" s="7">
        <f aca="true" t="shared" si="8" ref="J13:J19">I13*$B$85</f>
        <v>5362.167984872822</v>
      </c>
      <c r="K13" s="7">
        <f aca="true" t="shared" si="9" ref="K13:K18">H13+J13</f>
        <v>11091.167984872822</v>
      </c>
    </row>
    <row r="14" spans="1:11" ht="12.75">
      <c r="A14" s="12" t="s">
        <v>38</v>
      </c>
      <c r="B14" s="4">
        <v>12.95</v>
      </c>
      <c r="C14">
        <v>17</v>
      </c>
      <c r="D14">
        <v>0.5</v>
      </c>
      <c r="E14">
        <f t="shared" si="5"/>
        <v>8.5</v>
      </c>
      <c r="F14" s="6">
        <v>674</v>
      </c>
      <c r="G14" s="7">
        <f t="shared" si="6"/>
        <v>11458</v>
      </c>
      <c r="H14" s="7">
        <f t="shared" si="7"/>
        <v>5729</v>
      </c>
      <c r="I14" s="8">
        <f>B14/$B$21</f>
        <v>0.005266047211434845</v>
      </c>
      <c r="J14" s="7">
        <f t="shared" si="8"/>
        <v>1088.402435800988</v>
      </c>
      <c r="K14" s="7">
        <f t="shared" si="9"/>
        <v>6817.402435800988</v>
      </c>
    </row>
    <row r="15" spans="1:11" ht="12.75">
      <c r="A15" s="12" t="s">
        <v>39</v>
      </c>
      <c r="B15" s="4">
        <v>122.4</v>
      </c>
      <c r="C15">
        <v>17</v>
      </c>
      <c r="D15">
        <v>0.5</v>
      </c>
      <c r="E15">
        <f t="shared" si="5"/>
        <v>8.5</v>
      </c>
      <c r="F15" s="6">
        <v>674</v>
      </c>
      <c r="G15" s="7">
        <f t="shared" si="6"/>
        <v>11458</v>
      </c>
      <c r="H15" s="7">
        <f t="shared" si="7"/>
        <v>5729</v>
      </c>
      <c r="I15" s="8">
        <f>B15/$B$21</f>
        <v>0.0497732956509363</v>
      </c>
      <c r="J15" s="7">
        <f t="shared" si="8"/>
        <v>10287.294065022468</v>
      </c>
      <c r="K15" s="7">
        <f t="shared" si="9"/>
        <v>16016.294065022468</v>
      </c>
    </row>
    <row r="16" spans="1:11" ht="12.75">
      <c r="A16" s="13" t="s">
        <v>40</v>
      </c>
      <c r="B16" s="4">
        <v>157</v>
      </c>
      <c r="C16">
        <v>17</v>
      </c>
      <c r="D16">
        <v>1</v>
      </c>
      <c r="E16">
        <f t="shared" si="5"/>
        <v>17</v>
      </c>
      <c r="F16" s="6">
        <v>674</v>
      </c>
      <c r="G16" s="7">
        <f t="shared" si="6"/>
        <v>11458</v>
      </c>
      <c r="H16" s="7">
        <f t="shared" si="7"/>
        <v>11458</v>
      </c>
      <c r="I16" s="8">
        <f>B16/$B$21</f>
        <v>0.06384319785291666</v>
      </c>
      <c r="J16" s="7">
        <f t="shared" si="8"/>
        <v>13195.303661834374</v>
      </c>
      <c r="K16" s="7">
        <f t="shared" si="9"/>
        <v>24653.303661834376</v>
      </c>
    </row>
    <row r="17" spans="1:11" ht="12.75">
      <c r="A17" t="s">
        <v>41</v>
      </c>
      <c r="B17" s="4">
        <v>350</v>
      </c>
      <c r="C17">
        <v>17</v>
      </c>
      <c r="D17">
        <v>1</v>
      </c>
      <c r="E17" s="9">
        <f t="shared" si="5"/>
        <v>17</v>
      </c>
      <c r="F17" s="6">
        <v>674</v>
      </c>
      <c r="G17" s="7">
        <f t="shared" si="6"/>
        <v>11458</v>
      </c>
      <c r="H17" s="7">
        <f t="shared" si="7"/>
        <v>11458</v>
      </c>
      <c r="I17" s="8">
        <f>B17/$B$21</f>
        <v>0.14232560030904987</v>
      </c>
      <c r="J17" s="7">
        <f t="shared" si="8"/>
        <v>29416.28204867535</v>
      </c>
      <c r="K17" s="7">
        <f t="shared" si="9"/>
        <v>40874.28204867535</v>
      </c>
    </row>
    <row r="18" spans="1:11" ht="12.75">
      <c r="A18" s="5" t="s">
        <v>42</v>
      </c>
      <c r="B18" s="4"/>
      <c r="C18">
        <v>40</v>
      </c>
      <c r="D18">
        <v>1</v>
      </c>
      <c r="E18" s="9">
        <f t="shared" si="5"/>
        <v>40</v>
      </c>
      <c r="F18" s="6">
        <v>674</v>
      </c>
      <c r="G18" s="7">
        <f t="shared" si="6"/>
        <v>26960</v>
      </c>
      <c r="H18" s="7">
        <f t="shared" si="7"/>
        <v>26960</v>
      </c>
      <c r="I18" s="8"/>
      <c r="J18" s="7">
        <f t="shared" si="8"/>
        <v>0</v>
      </c>
      <c r="K18" s="7">
        <f t="shared" si="9"/>
        <v>26960</v>
      </c>
    </row>
    <row r="19" spans="1:11" ht="12.75">
      <c r="A19" t="s">
        <v>43</v>
      </c>
      <c r="C19">
        <v>13</v>
      </c>
      <c r="D19">
        <v>0.5</v>
      </c>
      <c r="E19" s="9">
        <f>C19*D19</f>
        <v>6.5</v>
      </c>
      <c r="F19" s="6">
        <v>674</v>
      </c>
      <c r="G19" s="7">
        <f t="shared" si="6"/>
        <v>8762</v>
      </c>
      <c r="H19" s="7">
        <f>D19*G19</f>
        <v>4381</v>
      </c>
      <c r="I19" s="8"/>
      <c r="J19" s="7">
        <f t="shared" si="8"/>
        <v>0</v>
      </c>
      <c r="K19" s="7">
        <f>H19+J19</f>
        <v>4381</v>
      </c>
    </row>
    <row r="21" spans="1:11" ht="12.75">
      <c r="A21" s="3" t="s">
        <v>44</v>
      </c>
      <c r="B21" s="14">
        <f>SUM(B6:B17)</f>
        <v>2459.15</v>
      </c>
      <c r="C21" s="15">
        <f>SUM(C6:C19)</f>
        <v>264</v>
      </c>
      <c r="D21" s="15">
        <f>SUM(D6:D19)</f>
        <v>11.5</v>
      </c>
      <c r="E21" s="15">
        <f>SUM(E6:E19)</f>
        <v>241.5</v>
      </c>
      <c r="G21" s="14"/>
      <c r="H21" s="16">
        <f>SUM(H6:H19)</f>
        <v>162771</v>
      </c>
      <c r="I21" s="17">
        <f>SUM(I6:I17)</f>
        <v>0.9999999999999999</v>
      </c>
      <c r="J21" s="16">
        <f>SUM(J6:J19)</f>
        <v>206682.99999999997</v>
      </c>
      <c r="K21" s="16">
        <f>SUM(K6:K19)</f>
        <v>369454</v>
      </c>
    </row>
    <row r="22" spans="1:11" ht="12.75">
      <c r="A22" s="3"/>
      <c r="B22" s="14"/>
      <c r="C22" s="15"/>
      <c r="D22" s="15"/>
      <c r="E22" s="15"/>
      <c r="G22" s="14"/>
      <c r="H22" s="14"/>
      <c r="I22" s="17"/>
      <c r="J22" s="16"/>
      <c r="K22" s="16"/>
    </row>
    <row r="23" spans="1:6" ht="12.75">
      <c r="A23" s="2" t="s">
        <v>45</v>
      </c>
      <c r="F23" s="6"/>
    </row>
    <row r="24" spans="1:6" ht="12.75">
      <c r="A24" s="3" t="s">
        <v>46</v>
      </c>
      <c r="F24" s="6"/>
    </row>
    <row r="25" spans="1:11" ht="12.75">
      <c r="A25" t="s">
        <v>47</v>
      </c>
      <c r="B25" s="4">
        <v>1414</v>
      </c>
      <c r="C25">
        <v>19</v>
      </c>
      <c r="D25">
        <v>1</v>
      </c>
      <c r="E25">
        <f>C25*D25</f>
        <v>19</v>
      </c>
      <c r="F25" s="6">
        <v>674</v>
      </c>
      <c r="G25" s="7">
        <f>$F$6*C25</f>
        <v>12806</v>
      </c>
      <c r="H25" s="7">
        <f>D25*G25</f>
        <v>12806</v>
      </c>
      <c r="I25" s="8">
        <f>B25/$B$58</f>
        <v>0.07315879390433065</v>
      </c>
      <c r="J25" s="7">
        <f>I25*$B$91</f>
        <v>28936.424594186</v>
      </c>
      <c r="K25" s="16">
        <f>H25+J25</f>
        <v>41742.424594186</v>
      </c>
    </row>
    <row r="26" spans="1:11" ht="12.75">
      <c r="A26" t="s">
        <v>48</v>
      </c>
      <c r="B26" s="4">
        <v>2683</v>
      </c>
      <c r="C26">
        <v>19</v>
      </c>
      <c r="D26">
        <v>3</v>
      </c>
      <c r="E26">
        <f>C26*D26</f>
        <v>57</v>
      </c>
      <c r="F26" s="6">
        <v>674</v>
      </c>
      <c r="G26" s="7">
        <f>$F$6*C26</f>
        <v>12806</v>
      </c>
      <c r="H26" s="7">
        <f>D26*G26</f>
        <v>38418</v>
      </c>
      <c r="I26" s="8">
        <f>B26/$B$58</f>
        <v>0.13881544840545906</v>
      </c>
      <c r="J26" s="7">
        <f>I26*$B$91</f>
        <v>54905.53549236282</v>
      </c>
      <c r="K26" s="16">
        <f>H26+J26</f>
        <v>93323.53549236282</v>
      </c>
    </row>
    <row r="27" spans="1:11" ht="12.75">
      <c r="A27" t="s">
        <v>49</v>
      </c>
      <c r="B27" s="4">
        <v>3935</v>
      </c>
      <c r="C27">
        <v>19</v>
      </c>
      <c r="D27">
        <v>5</v>
      </c>
      <c r="E27">
        <f>C27*D27</f>
        <v>95</v>
      </c>
      <c r="F27" s="6">
        <v>674</v>
      </c>
      <c r="G27" s="7">
        <f>$F$6*C27</f>
        <v>12806</v>
      </c>
      <c r="H27" s="7">
        <f>D27*G27</f>
        <v>64030</v>
      </c>
      <c r="I27" s="8">
        <f>B27/$B$58</f>
        <v>0.20359254173517757</v>
      </c>
      <c r="J27" s="7">
        <f>I27*$B$91</f>
        <v>80526.75443997305</v>
      </c>
      <c r="K27" s="16">
        <f>H27+J27</f>
        <v>144556.75443997304</v>
      </c>
    </row>
    <row r="28" spans="1:11" ht="12.75">
      <c r="A28" s="9" t="s">
        <v>50</v>
      </c>
      <c r="B28" s="4">
        <v>10932</v>
      </c>
      <c r="C28">
        <v>19</v>
      </c>
      <c r="D28">
        <v>3</v>
      </c>
      <c r="E28">
        <f>C28*D28</f>
        <v>57</v>
      </c>
      <c r="F28" s="6">
        <v>674</v>
      </c>
      <c r="G28" s="7">
        <f>$F$6*C28</f>
        <v>12806</v>
      </c>
      <c r="H28" s="7">
        <f>D28*G28</f>
        <v>38418</v>
      </c>
      <c r="I28" s="8">
        <f>B28/$B$58</f>
        <v>0.5656095721090117</v>
      </c>
      <c r="J28" s="7">
        <f>I28*$B$91</f>
        <v>223714.9884467053</v>
      </c>
      <c r="K28" s="16">
        <f>H28+J28</f>
        <v>262132.9884467053</v>
      </c>
    </row>
    <row r="29" spans="1:11" ht="12.75">
      <c r="A29" s="3" t="s">
        <v>51</v>
      </c>
      <c r="B29" s="4"/>
      <c r="F29" s="6"/>
      <c r="I29" s="4"/>
      <c r="J29" s="7"/>
      <c r="K29" s="7"/>
    </row>
    <row r="30" spans="1:11" ht="12.75">
      <c r="A30" t="s">
        <v>52</v>
      </c>
      <c r="B30" s="4">
        <v>33.91</v>
      </c>
      <c r="C30">
        <v>13</v>
      </c>
      <c r="D30">
        <v>0.5</v>
      </c>
      <c r="E30">
        <f>C30*D30</f>
        <v>6.5</v>
      </c>
      <c r="F30" s="6">
        <v>674</v>
      </c>
      <c r="G30" s="7">
        <f>$F$6*C30</f>
        <v>8762</v>
      </c>
      <c r="H30" s="7">
        <f>D30*G30</f>
        <v>4381</v>
      </c>
      <c r="I30" s="8">
        <f>B30/$B$58</f>
        <v>0.0017544658425006027</v>
      </c>
      <c r="J30" s="7">
        <f>I30*$B$91</f>
        <v>693.9421202184209</v>
      </c>
      <c r="K30" s="7">
        <f>H30+J30</f>
        <v>5074.942120218421</v>
      </c>
    </row>
    <row r="31" spans="1:11" ht="12.75">
      <c r="A31" t="s">
        <v>53</v>
      </c>
      <c r="B31" s="4">
        <v>99</v>
      </c>
      <c r="C31">
        <v>13</v>
      </c>
      <c r="D31">
        <v>0.5</v>
      </c>
      <c r="E31">
        <f>C31*D31</f>
        <v>6.5</v>
      </c>
      <c r="F31" s="6">
        <v>674</v>
      </c>
      <c r="G31" s="7">
        <f>$F$6*C31</f>
        <v>8762</v>
      </c>
      <c r="H31" s="7">
        <f>D31*G31</f>
        <v>4381</v>
      </c>
      <c r="I31" s="8">
        <f>B31/$B$58</f>
        <v>0.0051221503511518635</v>
      </c>
      <c r="J31" s="7">
        <f>I31*$B$91</f>
        <v>2025.9590062407453</v>
      </c>
      <c r="K31" s="7">
        <f>H31+J31</f>
        <v>6406.959006240745</v>
      </c>
    </row>
    <row r="32" spans="1:11" ht="12.75">
      <c r="A32" t="s">
        <v>54</v>
      </c>
      <c r="B32" s="4">
        <v>97</v>
      </c>
      <c r="C32">
        <v>13</v>
      </c>
      <c r="D32">
        <v>0.5</v>
      </c>
      <c r="E32">
        <f>C32*D32</f>
        <v>6.5</v>
      </c>
      <c r="F32" s="6">
        <v>674</v>
      </c>
      <c r="G32" s="7">
        <f>$F$6*C32</f>
        <v>8762</v>
      </c>
      <c r="H32" s="7">
        <f>D32*G32</f>
        <v>4381</v>
      </c>
      <c r="I32" s="8">
        <f>B32/$B$58</f>
        <v>0.005018672566280108</v>
      </c>
      <c r="J32" s="7">
        <f>I32*$B$91</f>
        <v>1985.0305414682048</v>
      </c>
      <c r="K32" s="7">
        <f>H32+J32</f>
        <v>6366.030541468204</v>
      </c>
    </row>
    <row r="33" spans="1:11" ht="12.75">
      <c r="A33" s="3" t="s">
        <v>55</v>
      </c>
      <c r="B33" s="4"/>
      <c r="F33" s="6"/>
      <c r="I33" s="4"/>
      <c r="J33" s="7"/>
      <c r="K33" s="7"/>
    </row>
    <row r="34" spans="1:11" ht="12.75">
      <c r="A34" s="10" t="s">
        <v>56</v>
      </c>
      <c r="B34" s="4">
        <v>0</v>
      </c>
      <c r="C34">
        <v>12</v>
      </c>
      <c r="D34">
        <v>0</v>
      </c>
      <c r="E34">
        <f aca="true" t="shared" si="10" ref="E34:E41">C34*D34</f>
        <v>0</v>
      </c>
      <c r="F34" s="6">
        <v>674</v>
      </c>
      <c r="G34" s="7">
        <f aca="true" t="shared" si="11" ref="G34:G41">$F$6*C34</f>
        <v>8088</v>
      </c>
      <c r="H34" s="7">
        <f aca="true" t="shared" si="12" ref="H34:H41">D34*G34</f>
        <v>0</v>
      </c>
      <c r="I34" s="8">
        <f aca="true" t="shared" si="13" ref="I34:I41">B34/$B$58</f>
        <v>0</v>
      </c>
      <c r="J34" s="7">
        <f aca="true" t="shared" si="14" ref="J34:J41">I34*$B$91</f>
        <v>0</v>
      </c>
      <c r="K34" s="7">
        <f aca="true" t="shared" si="15" ref="K34:K41">H34+J34</f>
        <v>0</v>
      </c>
    </row>
    <row r="35" spans="1:11" ht="12.75">
      <c r="A35" s="9" t="s">
        <v>57</v>
      </c>
      <c r="B35" s="4">
        <v>1</v>
      </c>
      <c r="C35">
        <v>12</v>
      </c>
      <c r="D35">
        <v>0.5</v>
      </c>
      <c r="E35">
        <f t="shared" si="10"/>
        <v>6</v>
      </c>
      <c r="F35" s="6">
        <v>674</v>
      </c>
      <c r="G35" s="7">
        <f t="shared" si="11"/>
        <v>8088</v>
      </c>
      <c r="H35" s="7">
        <f t="shared" si="12"/>
        <v>4044</v>
      </c>
      <c r="I35" s="8">
        <f t="shared" si="13"/>
        <v>5.173889243587741E-05</v>
      </c>
      <c r="J35" s="7">
        <f t="shared" si="14"/>
        <v>20.464232386270155</v>
      </c>
      <c r="K35" s="7">
        <f t="shared" si="15"/>
        <v>4064.46423238627</v>
      </c>
    </row>
    <row r="36" spans="1:11" ht="12.75">
      <c r="A36" s="10" t="s">
        <v>58</v>
      </c>
      <c r="B36" s="4">
        <v>3</v>
      </c>
      <c r="C36">
        <v>12</v>
      </c>
      <c r="D36">
        <v>1</v>
      </c>
      <c r="E36">
        <f t="shared" si="10"/>
        <v>12</v>
      </c>
      <c r="F36" s="6">
        <v>674</v>
      </c>
      <c r="G36" s="7">
        <f t="shared" si="11"/>
        <v>8088</v>
      </c>
      <c r="H36" s="7">
        <f t="shared" si="12"/>
        <v>8088</v>
      </c>
      <c r="I36" s="8">
        <f t="shared" si="13"/>
        <v>0.00015521667730763222</v>
      </c>
      <c r="J36" s="7">
        <f t="shared" si="14"/>
        <v>61.39269715881046</v>
      </c>
      <c r="K36" s="7">
        <f t="shared" si="15"/>
        <v>8149.392697158811</v>
      </c>
    </row>
    <row r="37" spans="1:11" ht="12.75">
      <c r="A37" s="9" t="s">
        <v>59</v>
      </c>
      <c r="B37" s="4">
        <v>1.68</v>
      </c>
      <c r="C37">
        <v>12</v>
      </c>
      <c r="D37">
        <v>0.5</v>
      </c>
      <c r="E37">
        <f t="shared" si="10"/>
        <v>6</v>
      </c>
      <c r="F37" s="6">
        <v>674</v>
      </c>
      <c r="G37" s="7">
        <f t="shared" si="11"/>
        <v>8088</v>
      </c>
      <c r="H37" s="7">
        <f t="shared" si="12"/>
        <v>4044</v>
      </c>
      <c r="I37" s="8">
        <f t="shared" si="13"/>
        <v>8.692133929227404E-05</v>
      </c>
      <c r="J37" s="7">
        <f t="shared" si="14"/>
        <v>34.37991040893386</v>
      </c>
      <c r="K37" s="7">
        <f t="shared" si="15"/>
        <v>4078.379910408934</v>
      </c>
    </row>
    <row r="38" spans="1:11" ht="12.75">
      <c r="A38" s="9" t="s">
        <v>60</v>
      </c>
      <c r="B38" s="4">
        <v>4</v>
      </c>
      <c r="C38">
        <v>12</v>
      </c>
      <c r="D38">
        <v>0.5</v>
      </c>
      <c r="E38">
        <f t="shared" si="10"/>
        <v>6</v>
      </c>
      <c r="F38" s="6">
        <v>674</v>
      </c>
      <c r="G38" s="7">
        <f t="shared" si="11"/>
        <v>8088</v>
      </c>
      <c r="H38" s="7">
        <f t="shared" si="12"/>
        <v>4044</v>
      </c>
      <c r="I38" s="8">
        <f t="shared" si="13"/>
        <v>0.00020695556974350963</v>
      </c>
      <c r="J38" s="7">
        <f t="shared" si="14"/>
        <v>81.85692954508062</v>
      </c>
      <c r="K38" s="7">
        <f t="shared" si="15"/>
        <v>4125.856929545081</v>
      </c>
    </row>
    <row r="39" spans="1:11" ht="12.75">
      <c r="A39" s="9" t="s">
        <v>61</v>
      </c>
      <c r="B39" s="4">
        <v>9</v>
      </c>
      <c r="C39">
        <v>12</v>
      </c>
      <c r="D39">
        <v>0.5</v>
      </c>
      <c r="E39">
        <f t="shared" si="10"/>
        <v>6</v>
      </c>
      <c r="F39" s="6">
        <v>674</v>
      </c>
      <c r="G39" s="7">
        <f t="shared" si="11"/>
        <v>8088</v>
      </c>
      <c r="H39" s="7">
        <f t="shared" si="12"/>
        <v>4044</v>
      </c>
      <c r="I39" s="8">
        <f t="shared" si="13"/>
        <v>0.00046565003192289663</v>
      </c>
      <c r="J39" s="7">
        <f t="shared" si="14"/>
        <v>184.17809147643138</v>
      </c>
      <c r="K39" s="7">
        <f t="shared" si="15"/>
        <v>4228.178091476431</v>
      </c>
    </row>
    <row r="40" spans="1:11" ht="12.75">
      <c r="A40" s="10" t="s">
        <v>62</v>
      </c>
      <c r="B40" s="4">
        <v>37</v>
      </c>
      <c r="C40">
        <v>12</v>
      </c>
      <c r="D40">
        <v>1</v>
      </c>
      <c r="E40">
        <f t="shared" si="10"/>
        <v>12</v>
      </c>
      <c r="F40" s="6">
        <v>674</v>
      </c>
      <c r="G40" s="7">
        <f t="shared" si="11"/>
        <v>8088</v>
      </c>
      <c r="H40" s="7">
        <f t="shared" si="12"/>
        <v>8088</v>
      </c>
      <c r="I40" s="8">
        <f t="shared" si="13"/>
        <v>0.0019143390201274639</v>
      </c>
      <c r="J40" s="7">
        <f t="shared" si="14"/>
        <v>757.1765982919957</v>
      </c>
      <c r="K40" s="7">
        <f t="shared" si="15"/>
        <v>8845.176598291995</v>
      </c>
    </row>
    <row r="41" spans="1:11" ht="12.75">
      <c r="A41" t="s">
        <v>63</v>
      </c>
      <c r="B41" s="4">
        <v>4</v>
      </c>
      <c r="C41">
        <v>12</v>
      </c>
      <c r="D41">
        <v>1</v>
      </c>
      <c r="E41">
        <f t="shared" si="10"/>
        <v>12</v>
      </c>
      <c r="F41" s="6">
        <v>674</v>
      </c>
      <c r="G41" s="7">
        <f t="shared" si="11"/>
        <v>8088</v>
      </c>
      <c r="H41" s="7">
        <f t="shared" si="12"/>
        <v>8088</v>
      </c>
      <c r="I41" s="8">
        <f t="shared" si="13"/>
        <v>0.00020695556974350963</v>
      </c>
      <c r="J41" s="7">
        <f t="shared" si="14"/>
        <v>81.85692954508062</v>
      </c>
      <c r="K41" s="7">
        <f t="shared" si="15"/>
        <v>8169.856929545081</v>
      </c>
    </row>
    <row r="42" spans="2:11" ht="12.75">
      <c r="B42" s="4"/>
      <c r="F42" s="6"/>
      <c r="G42" s="7"/>
      <c r="H42" s="7"/>
      <c r="I42" s="8"/>
      <c r="J42" s="7"/>
      <c r="K42" s="7"/>
    </row>
    <row r="43" spans="1:11" ht="12.75">
      <c r="A43" s="3" t="s">
        <v>64</v>
      </c>
      <c r="F43" s="6"/>
      <c r="H43" s="7"/>
      <c r="I43" t="s">
        <v>5</v>
      </c>
      <c r="J43" s="7"/>
      <c r="K43" s="7"/>
    </row>
    <row r="44" spans="1:11" ht="12.75">
      <c r="A44" s="10" t="s">
        <v>65</v>
      </c>
      <c r="C44">
        <v>6</v>
      </c>
      <c r="D44">
        <v>0.5</v>
      </c>
      <c r="E44">
        <f>C44*D44</f>
        <v>3</v>
      </c>
      <c r="F44" s="6">
        <v>674</v>
      </c>
      <c r="G44" s="7">
        <f>$F$6*C44</f>
        <v>4044</v>
      </c>
      <c r="H44" s="7">
        <f>D44*G44</f>
        <v>2022</v>
      </c>
      <c r="I44" s="8"/>
      <c r="J44" s="7">
        <f>I44*$B$91</f>
        <v>0</v>
      </c>
      <c r="K44" s="16">
        <f>H44+J44</f>
        <v>2022</v>
      </c>
    </row>
    <row r="45" spans="1:11" ht="12.75">
      <c r="A45" s="10"/>
      <c r="F45" s="6"/>
      <c r="G45" s="7"/>
      <c r="H45" s="7"/>
      <c r="I45" s="8"/>
      <c r="J45" s="7"/>
      <c r="K45" s="7"/>
    </row>
    <row r="46" spans="1:11" ht="12.75">
      <c r="A46" s="18" t="s">
        <v>66</v>
      </c>
      <c r="F46" s="6"/>
      <c r="G46" s="7"/>
      <c r="H46" s="7"/>
      <c r="J46" s="7"/>
      <c r="K46" s="7"/>
    </row>
    <row r="47" spans="1:11" ht="12.75">
      <c r="A47" s="10" t="s">
        <v>67</v>
      </c>
      <c r="C47">
        <v>6</v>
      </c>
      <c r="D47">
        <v>0.5</v>
      </c>
      <c r="E47">
        <f>C47*D47</f>
        <v>3</v>
      </c>
      <c r="F47" s="6">
        <v>674</v>
      </c>
      <c r="G47" s="7">
        <f>$F$6*C47</f>
        <v>4044</v>
      </c>
      <c r="H47" s="7">
        <f>D47*G47</f>
        <v>2022</v>
      </c>
      <c r="J47" s="7">
        <f>I47*$B$91</f>
        <v>0</v>
      </c>
      <c r="K47" s="16">
        <f>H47+J47</f>
        <v>2022</v>
      </c>
    </row>
    <row r="48" spans="1:11" ht="12.75">
      <c r="A48" s="10"/>
      <c r="F48" s="6"/>
      <c r="G48" s="7"/>
      <c r="H48" s="7"/>
      <c r="J48" s="7"/>
      <c r="K48" s="7"/>
    </row>
    <row r="49" spans="1:11" ht="12.75">
      <c r="A49" s="3" t="s">
        <v>36</v>
      </c>
      <c r="B49" s="4"/>
      <c r="F49" s="6"/>
      <c r="I49" s="4"/>
      <c r="J49" s="7"/>
      <c r="K49" s="7"/>
    </row>
    <row r="50" spans="1:11" ht="12.75">
      <c r="A50" s="9" t="s">
        <v>57</v>
      </c>
      <c r="B50" s="4">
        <v>2</v>
      </c>
      <c r="C50">
        <v>11</v>
      </c>
      <c r="D50">
        <v>0.5</v>
      </c>
      <c r="E50">
        <f aca="true" t="shared" si="16" ref="E50:E56">C50*D50</f>
        <v>5.5</v>
      </c>
      <c r="F50" s="6">
        <v>674</v>
      </c>
      <c r="G50" s="7">
        <f aca="true" t="shared" si="17" ref="G50:G56">$F$6*C50</f>
        <v>7414</v>
      </c>
      <c r="H50" s="7">
        <f aca="true" t="shared" si="18" ref="H50:H56">D50*G50</f>
        <v>3707</v>
      </c>
      <c r="I50" s="8">
        <f aca="true" t="shared" si="19" ref="I50:I56">B50/$B$58</f>
        <v>0.00010347778487175481</v>
      </c>
      <c r="J50" s="7">
        <f aca="true" t="shared" si="20" ref="J50:J56">I50*$B$91</f>
        <v>40.92846477254031</v>
      </c>
      <c r="K50" s="7">
        <f aca="true" t="shared" si="21" ref="K50:K56">H50+J50</f>
        <v>3747.9284647725403</v>
      </c>
    </row>
    <row r="51" spans="1:11" ht="12.75">
      <c r="A51" s="9" t="s">
        <v>68</v>
      </c>
      <c r="B51" s="4">
        <v>2.79</v>
      </c>
      <c r="C51">
        <v>11</v>
      </c>
      <c r="D51">
        <v>0.5</v>
      </c>
      <c r="E51">
        <f t="shared" si="16"/>
        <v>5.5</v>
      </c>
      <c r="F51" s="6">
        <v>674</v>
      </c>
      <c r="G51" s="7">
        <f t="shared" si="17"/>
        <v>7414</v>
      </c>
      <c r="H51" s="7">
        <f t="shared" si="18"/>
        <v>3707</v>
      </c>
      <c r="I51" s="8">
        <f t="shared" si="19"/>
        <v>0.00014435150989609795</v>
      </c>
      <c r="J51" s="7">
        <f t="shared" si="20"/>
        <v>57.09520835769373</v>
      </c>
      <c r="K51" s="7">
        <f t="shared" si="21"/>
        <v>3764.0952083576935</v>
      </c>
    </row>
    <row r="52" spans="1:11" ht="12.75">
      <c r="A52" s="5" t="s">
        <v>69</v>
      </c>
      <c r="B52" s="4">
        <v>10</v>
      </c>
      <c r="C52">
        <v>11</v>
      </c>
      <c r="D52">
        <v>0.5</v>
      </c>
      <c r="E52">
        <f t="shared" si="16"/>
        <v>5.5</v>
      </c>
      <c r="F52" s="6">
        <v>674</v>
      </c>
      <c r="G52" s="7">
        <f t="shared" si="17"/>
        <v>7414</v>
      </c>
      <c r="H52" s="7">
        <f t="shared" si="18"/>
        <v>3707</v>
      </c>
      <c r="I52" s="8">
        <f t="shared" si="19"/>
        <v>0.000517388924358774</v>
      </c>
      <c r="J52" s="7">
        <f t="shared" si="20"/>
        <v>204.64232386270152</v>
      </c>
      <c r="K52" s="7">
        <f t="shared" si="21"/>
        <v>3911.6423238627017</v>
      </c>
    </row>
    <row r="53" spans="1:11" ht="12.75">
      <c r="A53" s="9" t="s">
        <v>70</v>
      </c>
      <c r="B53" s="4">
        <v>4.19</v>
      </c>
      <c r="C53">
        <v>11</v>
      </c>
      <c r="D53">
        <v>0.5</v>
      </c>
      <c r="E53">
        <f t="shared" si="16"/>
        <v>5.5</v>
      </c>
      <c r="F53" s="6">
        <v>674</v>
      </c>
      <c r="G53" s="7">
        <f t="shared" si="17"/>
        <v>7414</v>
      </c>
      <c r="H53" s="7">
        <f t="shared" si="18"/>
        <v>3707</v>
      </c>
      <c r="I53" s="8">
        <f t="shared" si="19"/>
        <v>0.00021678595930632634</v>
      </c>
      <c r="J53" s="7">
        <f t="shared" si="20"/>
        <v>85.74513369847195</v>
      </c>
      <c r="K53" s="7">
        <f t="shared" si="21"/>
        <v>3792.745133698472</v>
      </c>
    </row>
    <row r="54" spans="1:11" ht="12.75">
      <c r="A54" s="10" t="s">
        <v>71</v>
      </c>
      <c r="B54" s="4"/>
      <c r="C54">
        <v>11</v>
      </c>
      <c r="D54">
        <v>0</v>
      </c>
      <c r="E54">
        <f t="shared" si="16"/>
        <v>0</v>
      </c>
      <c r="F54" s="6">
        <v>674</v>
      </c>
      <c r="G54" s="7">
        <f t="shared" si="17"/>
        <v>7414</v>
      </c>
      <c r="H54" s="7">
        <f t="shared" si="18"/>
        <v>0</v>
      </c>
      <c r="I54" s="8">
        <f t="shared" si="19"/>
        <v>0</v>
      </c>
      <c r="J54" s="7">
        <f t="shared" si="20"/>
        <v>0</v>
      </c>
      <c r="K54" s="7">
        <f t="shared" si="21"/>
        <v>0</v>
      </c>
    </row>
    <row r="55" spans="1:11" ht="12.75">
      <c r="A55" s="5" t="s">
        <v>41</v>
      </c>
      <c r="B55" s="4">
        <v>41</v>
      </c>
      <c r="C55">
        <v>11</v>
      </c>
      <c r="D55">
        <v>0.5</v>
      </c>
      <c r="E55">
        <f t="shared" si="16"/>
        <v>5.5</v>
      </c>
      <c r="F55" s="6">
        <v>674</v>
      </c>
      <c r="G55" s="7">
        <f t="shared" si="17"/>
        <v>7414</v>
      </c>
      <c r="H55" s="7">
        <f>D55*G55</f>
        <v>3707</v>
      </c>
      <c r="I55" s="8">
        <f t="shared" si="19"/>
        <v>0.0021212945898709734</v>
      </c>
      <c r="J55" s="7">
        <f t="shared" si="20"/>
        <v>839.0335278370762</v>
      </c>
      <c r="K55" s="7">
        <f t="shared" si="21"/>
        <v>4546.033527837077</v>
      </c>
    </row>
    <row r="56" spans="1:11" ht="12.75">
      <c r="A56" t="s">
        <v>72</v>
      </c>
      <c r="B56" s="4">
        <v>14.25</v>
      </c>
      <c r="C56">
        <v>11</v>
      </c>
      <c r="D56">
        <v>0.5</v>
      </c>
      <c r="E56">
        <f t="shared" si="16"/>
        <v>5.5</v>
      </c>
      <c r="F56" s="6">
        <v>674</v>
      </c>
      <c r="G56" s="7">
        <f t="shared" si="17"/>
        <v>7414</v>
      </c>
      <c r="H56" s="7">
        <f t="shared" si="18"/>
        <v>3707</v>
      </c>
      <c r="I56" s="8">
        <f t="shared" si="19"/>
        <v>0.000737279217211253</v>
      </c>
      <c r="J56" s="7">
        <f t="shared" si="20"/>
        <v>291.6153115043497</v>
      </c>
      <c r="K56" s="7">
        <f t="shared" si="21"/>
        <v>3998.61531150435</v>
      </c>
    </row>
    <row r="57" spans="2:11" ht="12.75">
      <c r="B57" s="4"/>
      <c r="F57" s="6"/>
      <c r="G57" s="7"/>
      <c r="H57" s="7"/>
      <c r="I57" s="8"/>
      <c r="J57" s="19"/>
      <c r="K57" s="19"/>
    </row>
    <row r="58" spans="1:11" ht="12.75">
      <c r="A58" s="3" t="s">
        <v>73</v>
      </c>
      <c r="B58" s="14">
        <f>SUM(B25:B57)</f>
        <v>19327.82</v>
      </c>
      <c r="C58" s="15">
        <f>SUM(C25:C57)</f>
        <v>300</v>
      </c>
      <c r="D58" s="15">
        <f>SUM(D25:D57)</f>
        <v>22.5</v>
      </c>
      <c r="E58" s="15">
        <f>SUM(E25:E57)</f>
        <v>346.5</v>
      </c>
      <c r="F58" s="20"/>
      <c r="G58" s="15"/>
      <c r="H58" s="15">
        <f>SUM(H25:H57)</f>
        <v>233541</v>
      </c>
      <c r="I58" s="17">
        <f>SUM(I25:I57)</f>
        <v>0.9999999999999999</v>
      </c>
      <c r="J58" s="16">
        <f>SUM(J25:J57)</f>
        <v>395528.9999999998</v>
      </c>
      <c r="K58" s="16">
        <f>SUM(K25:K57)</f>
        <v>629069.9999999998</v>
      </c>
    </row>
    <row r="59" spans="1:11" ht="12.75">
      <c r="A59" s="3" t="s">
        <v>74</v>
      </c>
      <c r="B59" s="14">
        <f>B21+B58</f>
        <v>21786.97</v>
      </c>
      <c r="C59" s="15" t="s">
        <v>5</v>
      </c>
      <c r="D59" s="15">
        <f>D21+D58</f>
        <v>34</v>
      </c>
      <c r="E59" s="15">
        <f>E21+E58</f>
        <v>588</v>
      </c>
      <c r="F59" s="15"/>
      <c r="G59" s="15"/>
      <c r="H59" s="15">
        <f>H21+H58</f>
        <v>396312</v>
      </c>
      <c r="I59" s="17">
        <f>SUM(I25:I57)</f>
        <v>0.9999999999999999</v>
      </c>
      <c r="J59" s="16">
        <f>J21+J58</f>
        <v>602211.9999999998</v>
      </c>
      <c r="K59" s="16">
        <f>K21+K58</f>
        <v>998523.9999999998</v>
      </c>
    </row>
    <row r="60" spans="1:2" ht="12.75">
      <c r="A60" s="3" t="s">
        <v>75</v>
      </c>
      <c r="B60" s="21">
        <v>1913000</v>
      </c>
    </row>
    <row r="61" spans="1:2" ht="12.75">
      <c r="A61" s="3"/>
      <c r="B61" s="21"/>
    </row>
    <row r="62" spans="1:2" ht="12.75">
      <c r="A62" s="22"/>
      <c r="B62" s="21"/>
    </row>
    <row r="63" spans="1:2" ht="12.75">
      <c r="A63" s="3" t="s">
        <v>98</v>
      </c>
      <c r="B63" s="21">
        <f>B60-B62</f>
        <v>1913000</v>
      </c>
    </row>
    <row r="64" spans="1:4" ht="12.75">
      <c r="A64" s="3" t="s">
        <v>76</v>
      </c>
      <c r="B64" s="21">
        <v>219050</v>
      </c>
      <c r="C64" t="s">
        <v>77</v>
      </c>
      <c r="D64" t="s">
        <v>78</v>
      </c>
    </row>
    <row r="65" spans="1:4" ht="12.75">
      <c r="A65" s="3" t="s">
        <v>79</v>
      </c>
      <c r="B65" s="21">
        <v>16850</v>
      </c>
      <c r="C65" t="s">
        <v>77</v>
      </c>
      <c r="D65" s="10" t="s">
        <v>80</v>
      </c>
    </row>
    <row r="66" spans="1:2" ht="12.75">
      <c r="A66" s="3" t="s">
        <v>81</v>
      </c>
      <c r="B66" s="21">
        <f>B63-(B64+B65)</f>
        <v>1677100</v>
      </c>
    </row>
    <row r="67" spans="1:3" ht="12.75">
      <c r="A67" s="22"/>
      <c r="B67" s="21"/>
      <c r="C67" t="s">
        <v>5</v>
      </c>
    </row>
    <row r="68" spans="1:2" ht="12.75">
      <c r="A68" s="22" t="s">
        <v>82</v>
      </c>
      <c r="B68" s="21"/>
    </row>
    <row r="69" spans="1:2" ht="12.75">
      <c r="A69" s="22" t="s">
        <v>83</v>
      </c>
      <c r="B69" s="21">
        <f>B66*37%</f>
        <v>620527</v>
      </c>
    </row>
    <row r="70" spans="1:2" ht="12.75">
      <c r="A70" s="22" t="s">
        <v>84</v>
      </c>
      <c r="B70" s="21">
        <f>B66*63%</f>
        <v>1056573</v>
      </c>
    </row>
    <row r="71" spans="1:2" ht="12.75">
      <c r="A71" s="22"/>
      <c r="B71" s="21"/>
    </row>
    <row r="72" spans="1:2" ht="12.75">
      <c r="A72" s="22"/>
      <c r="B72" s="21"/>
    </row>
    <row r="73" spans="1:2" ht="12.75">
      <c r="A73" s="18" t="s">
        <v>85</v>
      </c>
      <c r="B73" s="16">
        <v>759897</v>
      </c>
    </row>
    <row r="74" spans="1:2" ht="12.75">
      <c r="A74" s="3" t="s">
        <v>86</v>
      </c>
      <c r="B74" s="16">
        <f>B73*37%</f>
        <v>281161.89</v>
      </c>
    </row>
    <row r="75" spans="1:2" ht="12.75">
      <c r="A75" s="3" t="s">
        <v>87</v>
      </c>
      <c r="B75" s="16">
        <f>B73*63%</f>
        <v>478735.11</v>
      </c>
    </row>
    <row r="76" spans="1:2" ht="12.75">
      <c r="A76" s="3"/>
      <c r="B76" s="16"/>
    </row>
    <row r="77" spans="1:2" ht="12.75">
      <c r="A77" s="22" t="s">
        <v>88</v>
      </c>
      <c r="B77" s="16">
        <v>81322</v>
      </c>
    </row>
    <row r="78" spans="1:2" ht="12.75">
      <c r="A78" s="22" t="s">
        <v>89</v>
      </c>
      <c r="B78" s="16">
        <f>B77*37%</f>
        <v>30089.14</v>
      </c>
    </row>
    <row r="79" spans="1:2" ht="12.75">
      <c r="A79" s="22" t="s">
        <v>90</v>
      </c>
      <c r="B79" s="16">
        <f>B77*63%</f>
        <v>51232.86</v>
      </c>
    </row>
    <row r="80" spans="1:2" ht="12.75">
      <c r="A80" s="10"/>
      <c r="B80" s="7"/>
    </row>
    <row r="81" spans="1:2" ht="12.75">
      <c r="A81" s="22" t="s">
        <v>91</v>
      </c>
      <c r="B81" s="7">
        <v>620527</v>
      </c>
    </row>
    <row r="82" spans="1:2" ht="12.75">
      <c r="A82" s="11" t="s">
        <v>92</v>
      </c>
      <c r="B82" s="7">
        <v>30089</v>
      </c>
    </row>
    <row r="83" spans="1:2" ht="12.75">
      <c r="A83" s="11" t="s">
        <v>93</v>
      </c>
      <c r="B83" s="7">
        <v>281162</v>
      </c>
    </row>
    <row r="84" spans="1:2" ht="12.75">
      <c r="A84" s="10" t="s">
        <v>94</v>
      </c>
      <c r="B84" s="7">
        <v>162771</v>
      </c>
    </row>
    <row r="85" spans="1:2" ht="12.75">
      <c r="A85" s="18" t="s">
        <v>95</v>
      </c>
      <c r="B85" s="16">
        <f>B81+B82-(B83+B84)</f>
        <v>206683</v>
      </c>
    </row>
    <row r="87" spans="1:2" ht="12.75">
      <c r="A87" s="3" t="s">
        <v>96</v>
      </c>
      <c r="B87" s="7">
        <v>1056573</v>
      </c>
    </row>
    <row r="88" spans="1:2" ht="12.75">
      <c r="A88" s="11" t="s">
        <v>92</v>
      </c>
      <c r="B88" s="7">
        <v>51232</v>
      </c>
    </row>
    <row r="89" spans="1:2" ht="12.75">
      <c r="A89" s="5" t="s">
        <v>97</v>
      </c>
      <c r="B89" s="7">
        <v>478735</v>
      </c>
    </row>
    <row r="90" spans="1:2" ht="12.75">
      <c r="A90" s="10" t="s">
        <v>94</v>
      </c>
      <c r="B90" s="7">
        <v>233541</v>
      </c>
    </row>
    <row r="91" spans="1:2" ht="12.75">
      <c r="A91" s="18" t="s">
        <v>95</v>
      </c>
      <c r="B91" s="16">
        <f>B87+B88-(B89+B90)</f>
        <v>395529</v>
      </c>
    </row>
  </sheetData>
  <printOptions gridLines="1"/>
  <pageMargins left="0.25" right="0.25" top="0.25" bottom="0.25" header="0.5" footer="0.5"/>
  <pageSetup horizontalDpi="600" verticalDpi="600" orientation="landscape" scale="7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2004-06-18T17:10:13Z</cp:lastPrinted>
  <dcterms:created xsi:type="dcterms:W3CDTF">2004-06-18T17:07:12Z</dcterms:created>
  <dcterms:modified xsi:type="dcterms:W3CDTF">2004-06-21T13:43:00Z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040865</vt:lpwstr>
  </property>
  <property fmtid="{D5CDD505-2E9C-101B-9397-08002B2CF9AE}" pid="6" name="IsConfidenti">
    <vt:lpwstr>0</vt:lpwstr>
  </property>
  <property fmtid="{D5CDD505-2E9C-101B-9397-08002B2CF9AE}" pid="7" name="Dat">
    <vt:lpwstr>2004-06-23T00:00:00Z</vt:lpwstr>
  </property>
  <property fmtid="{D5CDD505-2E9C-101B-9397-08002B2CF9AE}" pid="8" name="CaseTy">
    <vt:lpwstr>Regulatory Fees</vt:lpwstr>
  </property>
  <property fmtid="{D5CDD505-2E9C-101B-9397-08002B2CF9AE}" pid="9" name="OpenedDa">
    <vt:lpwstr>2004-05-11T00:00:00Z</vt:lpwstr>
  </property>
  <property fmtid="{D5CDD505-2E9C-101B-9397-08002B2CF9AE}" pid="10" name="Pref">
    <vt:lpwstr>P</vt:lpwstr>
  </property>
  <property fmtid="{D5CDD505-2E9C-101B-9397-08002B2CF9AE}" pid="11" name="CaseCompanyNam">
    <vt:lpwstr/>
  </property>
  <property fmtid="{D5CDD505-2E9C-101B-9397-08002B2CF9AE}" pid="12" name="IndustryCo">
    <vt:lpwstr>504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